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55"/>
  </bookViews>
  <sheets>
    <sheet name="POAI INICIAL 2023 " sheetId="1" r:id="rId1"/>
  </sheets>
  <externalReferences>
    <externalReference r:id="rId2"/>
  </externalReferences>
  <definedNames>
    <definedName name="_xlnm._FilterDatabase" localSheetId="0" hidden="1">'POAI INICIAL 2023 '!$A$5:$AN$363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1" l="1"/>
  <c r="Z118" i="1"/>
  <c r="Z128" i="1"/>
  <c r="Z144" i="1"/>
  <c r="Z150" i="1"/>
  <c r="Z159" i="1"/>
  <c r="Z160" i="1"/>
  <c r="Z161" i="1"/>
  <c r="Z163" i="1"/>
  <c r="Z164" i="1"/>
  <c r="Z166" i="1"/>
  <c r="Z198" i="1"/>
  <c r="Z214" i="1"/>
  <c r="Z219" i="1"/>
  <c r="Z235" i="1"/>
  <c r="Z266" i="1"/>
  <c r="Z289" i="1"/>
  <c r="Z293" i="1"/>
  <c r="Z295" i="1"/>
  <c r="Z314" i="1"/>
  <c r="Z316" i="1"/>
  <c r="Z317" i="1"/>
  <c r="Z348" i="1"/>
  <c r="Z360" i="1"/>
  <c r="Q9" i="1"/>
  <c r="Q360" i="1"/>
  <c r="R9" i="1"/>
  <c r="R360" i="1"/>
  <c r="S249" i="1"/>
  <c r="S250" i="1"/>
  <c r="S360" i="1"/>
  <c r="T70" i="1"/>
  <c r="T360" i="1"/>
  <c r="U95" i="1"/>
  <c r="U360" i="1"/>
  <c r="V8" i="1"/>
  <c r="V10" i="1"/>
  <c r="V11" i="1"/>
  <c r="V12" i="1"/>
  <c r="V14" i="1"/>
  <c r="V15" i="1"/>
  <c r="V16" i="1"/>
  <c r="V17" i="1"/>
  <c r="V19" i="1"/>
  <c r="V20" i="1"/>
  <c r="V22" i="1"/>
  <c r="V23" i="1"/>
  <c r="V24" i="1"/>
  <c r="V25" i="1"/>
  <c r="V27" i="1"/>
  <c r="V28" i="1"/>
  <c r="V360" i="1"/>
  <c r="W30" i="1"/>
  <c r="W33" i="1"/>
  <c r="W34" i="1"/>
  <c r="W36" i="1"/>
  <c r="W37" i="1"/>
  <c r="W38" i="1"/>
  <c r="W39" i="1"/>
  <c r="W40" i="1"/>
  <c r="W41" i="1"/>
  <c r="W42" i="1"/>
  <c r="W43" i="1"/>
  <c r="W44" i="1"/>
  <c r="W46" i="1"/>
  <c r="W47" i="1"/>
  <c r="W48" i="1"/>
  <c r="W49" i="1"/>
  <c r="W50" i="1"/>
  <c r="W51" i="1"/>
  <c r="W52" i="1"/>
  <c r="W54" i="1"/>
  <c r="W56" i="1"/>
  <c r="W57" i="1"/>
  <c r="W58" i="1"/>
  <c r="W60" i="1"/>
  <c r="W360" i="1"/>
  <c r="X171" i="1"/>
  <c r="X229" i="1"/>
  <c r="X278" i="1"/>
  <c r="X317" i="1"/>
  <c r="X359" i="1"/>
  <c r="X360" i="1"/>
  <c r="Y360" i="1"/>
  <c r="AA30" i="1"/>
  <c r="AA360" i="1"/>
  <c r="AB360" i="1"/>
  <c r="AC30" i="1"/>
  <c r="AC360" i="1"/>
  <c r="AD32" i="1"/>
  <c r="AD360" i="1"/>
  <c r="AE82" i="1"/>
  <c r="AE78" i="1"/>
  <c r="AE315" i="1"/>
  <c r="AE360" i="1"/>
  <c r="AF137" i="1"/>
  <c r="AF138" i="1"/>
  <c r="AF315" i="1"/>
  <c r="AF360" i="1"/>
  <c r="AG281" i="1"/>
  <c r="AG360" i="1"/>
  <c r="AH360" i="1"/>
  <c r="AI331" i="1"/>
  <c r="AI360" i="1"/>
  <c r="AJ360" i="1"/>
  <c r="AK360" i="1"/>
  <c r="AL9" i="1"/>
  <c r="AL44" i="1"/>
  <c r="AL85" i="1"/>
  <c r="AL89" i="1"/>
  <c r="AL93" i="1"/>
  <c r="AL94" i="1"/>
  <c r="AL97" i="1"/>
  <c r="AL98" i="1"/>
  <c r="AL99" i="1"/>
  <c r="AL100" i="1"/>
  <c r="AL103" i="1"/>
  <c r="AL104" i="1"/>
  <c r="AL184" i="1"/>
  <c r="AL185" i="1"/>
  <c r="AL187" i="1"/>
  <c r="AL188" i="1"/>
  <c r="AL189" i="1"/>
  <c r="AL192" i="1"/>
  <c r="AL225" i="1"/>
  <c r="AL266" i="1"/>
  <c r="AL283" i="1"/>
  <c r="AL350" i="1"/>
  <c r="AL359" i="1"/>
  <c r="AL360" i="1"/>
  <c r="AM360"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10" i="1"/>
  <c r="AM109" i="1"/>
  <c r="AM111" i="1"/>
  <c r="AM112" i="1"/>
  <c r="AM113" i="1"/>
  <c r="AM114" i="1"/>
  <c r="AM115" i="1"/>
  <c r="AM116" i="1"/>
  <c r="AM117" i="1"/>
  <c r="AM118" i="1"/>
  <c r="AM119" i="1"/>
  <c r="AM120" i="1"/>
  <c r="AM121" i="1"/>
  <c r="AM122" i="1"/>
  <c r="AM123" i="1"/>
  <c r="AM124" i="1"/>
  <c r="AM125" i="1"/>
  <c r="AM126" i="1"/>
  <c r="AM127" i="1"/>
  <c r="AM128" i="1"/>
  <c r="AM129" i="1"/>
  <c r="AM130" i="1"/>
  <c r="AM131" i="1"/>
  <c r="AM132" i="1"/>
  <c r="AM133" i="1"/>
  <c r="AM134" i="1"/>
  <c r="AM135" i="1"/>
  <c r="AM136" i="1"/>
  <c r="AM137" i="1"/>
  <c r="AM138" i="1"/>
  <c r="AM139" i="1"/>
  <c r="AM140" i="1"/>
  <c r="AM141" i="1"/>
  <c r="AM142" i="1"/>
  <c r="AM143" i="1"/>
  <c r="AM144" i="1"/>
  <c r="AM145" i="1"/>
  <c r="AM146" i="1"/>
  <c r="AM147" i="1"/>
  <c r="AM148" i="1"/>
  <c r="AM149" i="1"/>
  <c r="AM150" i="1"/>
  <c r="AM151" i="1"/>
  <c r="AM152" i="1"/>
  <c r="AM153" i="1"/>
  <c r="AM154" i="1"/>
  <c r="AM155" i="1"/>
  <c r="AM156" i="1"/>
  <c r="AM157" i="1"/>
  <c r="AM158" i="1"/>
  <c r="AM159" i="1"/>
  <c r="AM160" i="1"/>
  <c r="AM161" i="1"/>
  <c r="AM162" i="1"/>
  <c r="AM163" i="1"/>
  <c r="AM164" i="1"/>
  <c r="AM165" i="1"/>
  <c r="AM166" i="1"/>
  <c r="AM167" i="1"/>
  <c r="AM168" i="1"/>
  <c r="AM169" i="1"/>
  <c r="AM170" i="1"/>
  <c r="AM171" i="1"/>
  <c r="AM172" i="1"/>
  <c r="AM173" i="1"/>
  <c r="AM174" i="1"/>
  <c r="AM175" i="1"/>
  <c r="AM176" i="1"/>
  <c r="AM177" i="1"/>
  <c r="AM178" i="1"/>
  <c r="AM179" i="1"/>
  <c r="AM180" i="1"/>
  <c r="AM181" i="1"/>
  <c r="AM182" i="1"/>
  <c r="AM183" i="1"/>
  <c r="AM184" i="1"/>
  <c r="AM185" i="1"/>
  <c r="AM186" i="1"/>
  <c r="AM187" i="1"/>
  <c r="AM188" i="1"/>
  <c r="AM189" i="1"/>
  <c r="AM190" i="1"/>
  <c r="AM191" i="1"/>
  <c r="AM192" i="1"/>
  <c r="AM193" i="1"/>
  <c r="AM194" i="1"/>
  <c r="AM195" i="1"/>
  <c r="AM196" i="1"/>
  <c r="AM197" i="1"/>
  <c r="AM198" i="1"/>
  <c r="AM199" i="1"/>
  <c r="AM200" i="1"/>
  <c r="AM201" i="1"/>
  <c r="AM202" i="1"/>
  <c r="AM203" i="1"/>
  <c r="AM204" i="1"/>
  <c r="AM205" i="1"/>
  <c r="AM206" i="1"/>
  <c r="AM207" i="1"/>
  <c r="AM208" i="1"/>
  <c r="AM209" i="1"/>
  <c r="AM210" i="1"/>
  <c r="AM211" i="1"/>
  <c r="AM212" i="1"/>
  <c r="AM213" i="1"/>
  <c r="AM214" i="1"/>
  <c r="AM215" i="1"/>
  <c r="AM216" i="1"/>
  <c r="AM217" i="1"/>
  <c r="AM218"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M352" i="1"/>
  <c r="AM354" i="1"/>
  <c r="AM355" i="1"/>
  <c r="AM356" i="1"/>
  <c r="AM357" i="1"/>
  <c r="AM358" i="1"/>
  <c r="AM359" i="1"/>
</calcChain>
</file>

<file path=xl/comments1.xml><?xml version="1.0" encoding="utf-8"?>
<comments xmlns="http://schemas.openxmlformats.org/spreadsheetml/2006/main">
  <authors>
    <author>Autor</author>
    <author>USUARIO</author>
    <author>teso</author>
    <author>Usuario de Microsoft Office</author>
    <author>HP</author>
  </authors>
  <commentList>
    <comment ref="Z7" authorId="0" shapeId="0">
      <text>
        <r>
          <rPr>
            <b/>
            <sz val="9"/>
            <color rgb="FF000000"/>
            <rFont val="Tahoma"/>
            <family val="2"/>
          </rPr>
          <t>Autor:</t>
        </r>
        <r>
          <rPr>
            <sz val="9"/>
            <color rgb="FF000000"/>
            <rFont val="Tahoma"/>
            <family val="2"/>
          </rPr>
          <t xml:space="preserve">
pendiente x asignar (kit escolares)</t>
        </r>
      </text>
    </comment>
    <comment ref="V8" authorId="1" shapeId="0">
      <text>
        <r>
          <rPr>
            <b/>
            <sz val="9"/>
            <color indexed="81"/>
            <rFont val="Tahoma"/>
            <family val="2"/>
          </rPr>
          <t>USUARIO:</t>
        </r>
        <r>
          <rPr>
            <sz val="9"/>
            <color indexed="81"/>
            <rFont val="Tahoma"/>
            <family val="2"/>
          </rPr>
          <t xml:space="preserve">
Gratuidad SSF </t>
        </r>
      </text>
    </comment>
    <comment ref="R9" authorId="0" shapeId="0">
      <text>
        <r>
          <rPr>
            <b/>
            <sz val="9"/>
            <color rgb="FF000000"/>
            <rFont val="Tahoma"/>
            <family val="2"/>
          </rPr>
          <t>Autor:</t>
        </r>
        <r>
          <rPr>
            <sz val="9"/>
            <color rgb="FF000000"/>
            <rFont val="Tahoma"/>
            <family val="2"/>
          </rPr>
          <t xml:space="preserve">
PENDIENTE RESOLUCION </t>
        </r>
      </text>
    </comment>
    <comment ref="AL9" authorId="1" shapeId="0">
      <text>
        <r>
          <rPr>
            <b/>
            <sz val="9"/>
            <color indexed="81"/>
            <rFont val="Tahoma"/>
            <family val="2"/>
          </rPr>
          <t>USUARIO:</t>
        </r>
        <r>
          <rPr>
            <sz val="9"/>
            <color indexed="81"/>
            <rFont val="Tahoma"/>
            <family val="2"/>
          </rPr>
          <t xml:space="preserve">
1millon Reintegros SGP Educacion 
$665.112.728 VF Instituciones Educativas Tecnico Ciudad Ctgo, Academica y Piedras de Moler </t>
        </r>
      </text>
    </comment>
    <comment ref="V10" authorId="1" shapeId="0">
      <text>
        <r>
          <rPr>
            <b/>
            <sz val="9"/>
            <color indexed="81"/>
            <rFont val="Tahoma"/>
            <family val="2"/>
          </rPr>
          <t>USUARIO:</t>
        </r>
        <r>
          <rPr>
            <sz val="9"/>
            <color indexed="81"/>
            <rFont val="Tahoma"/>
            <family val="2"/>
          </rPr>
          <t xml:space="preserve">
Solicitan 155 adicionales </t>
        </r>
      </text>
    </comment>
    <comment ref="Z10" authorId="0" shapeId="0">
      <text>
        <r>
          <rPr>
            <b/>
            <sz val="9"/>
            <color rgb="FF000000"/>
            <rFont val="Tahoma"/>
            <family val="2"/>
          </rPr>
          <t>Autor:</t>
        </r>
        <r>
          <rPr>
            <sz val="9"/>
            <color rgb="FF000000"/>
            <rFont val="Tahoma"/>
            <family val="2"/>
          </rPr>
          <t xml:space="preserve">
SEGÚN EDU AUTORIZADOS POR ALCALDE</t>
        </r>
      </text>
    </comment>
    <comment ref="V12" authorId="1" shapeId="0">
      <text>
        <r>
          <rPr>
            <b/>
            <sz val="9"/>
            <color indexed="81"/>
            <rFont val="Tahoma"/>
            <family val="2"/>
          </rPr>
          <t>USUARIO:</t>
        </r>
        <r>
          <rPr>
            <sz val="9"/>
            <color indexed="81"/>
            <rFont val="Tahoma"/>
            <family val="2"/>
          </rPr>
          <t xml:space="preserve">
Conectividad </t>
        </r>
      </text>
    </comment>
    <comment ref="V16" authorId="1" shapeId="0">
      <text>
        <r>
          <rPr>
            <b/>
            <sz val="9"/>
            <color indexed="81"/>
            <rFont val="Tahoma"/>
            <family val="2"/>
          </rPr>
          <t>USUARIO:</t>
        </r>
        <r>
          <rPr>
            <sz val="9"/>
            <color indexed="81"/>
            <rFont val="Tahoma"/>
            <family val="2"/>
          </rPr>
          <t xml:space="preserve">
servicios publicos IE</t>
        </r>
      </text>
    </comment>
    <comment ref="AL19" authorId="2" shapeId="0">
      <text>
        <r>
          <rPr>
            <b/>
            <sz val="9"/>
            <color indexed="81"/>
            <rFont val="Tahoma"/>
            <family val="2"/>
          </rPr>
          <t>teso:</t>
        </r>
        <r>
          <rPr>
            <sz val="9"/>
            <color indexed="81"/>
            <rFont val="Tahoma"/>
            <family val="2"/>
          </rPr>
          <t xml:space="preserve">
Fome</t>
        </r>
      </text>
    </comment>
    <comment ref="X22" authorId="1" shapeId="0">
      <text>
        <r>
          <rPr>
            <b/>
            <sz val="9"/>
            <color indexed="81"/>
            <rFont val="Tahoma"/>
            <family val="2"/>
          </rPr>
          <t>USUARIO:</t>
        </r>
        <r>
          <rPr>
            <sz val="9"/>
            <color indexed="81"/>
            <rFont val="Tahoma"/>
            <family val="2"/>
          </rPr>
          <t xml:space="preserve">
COLEGIO ACADEMICO Y CIUDAD CARTAGO - ESC. PIEDRAS DE MOLER</t>
        </r>
      </text>
    </comment>
    <comment ref="AL22" authorId="2" shapeId="0">
      <text>
        <r>
          <rPr>
            <b/>
            <sz val="9"/>
            <color indexed="81"/>
            <rFont val="Tahoma"/>
            <family val="2"/>
          </rPr>
          <t>teso:</t>
        </r>
        <r>
          <rPr>
            <sz val="9"/>
            <color indexed="81"/>
            <rFont val="Tahoma"/>
            <family val="2"/>
          </rPr>
          <t xml:space="preserve">
RECURSOS CREDITO</t>
        </r>
      </text>
    </comment>
    <comment ref="AM22" authorId="2" shapeId="0">
      <text>
        <r>
          <rPr>
            <b/>
            <sz val="9"/>
            <color indexed="81"/>
            <rFont val="Tahoma"/>
            <family val="2"/>
          </rPr>
          <t>teso:</t>
        </r>
        <r>
          <rPr>
            <sz val="9"/>
            <color indexed="81"/>
            <rFont val="Tahoma"/>
            <family val="2"/>
          </rPr>
          <t xml:space="preserve">
20.977.775 pac
</t>
        </r>
      </text>
    </comment>
    <comment ref="AL23" authorId="2" shapeId="0">
      <text>
        <r>
          <rPr>
            <b/>
            <sz val="9"/>
            <color indexed="81"/>
            <rFont val="Tahoma"/>
            <family val="2"/>
          </rPr>
          <t>teso:</t>
        </r>
        <r>
          <rPr>
            <sz val="9"/>
            <color indexed="81"/>
            <rFont val="Tahoma"/>
            <family val="2"/>
          </rPr>
          <t xml:space="preserve">
RECURSOS CREDITO</t>
        </r>
      </text>
    </comment>
    <comment ref="V24" authorId="1" shapeId="0">
      <text>
        <r>
          <rPr>
            <b/>
            <sz val="9"/>
            <color indexed="81"/>
            <rFont val="Tahoma"/>
            <family val="2"/>
          </rPr>
          <t>USUARIO:</t>
        </r>
        <r>
          <rPr>
            <sz val="9"/>
            <color indexed="81"/>
            <rFont val="Tahoma"/>
            <family val="2"/>
          </rPr>
          <t xml:space="preserve">
Sgp Prestacion del Servicio 
</t>
        </r>
      </text>
    </comment>
    <comment ref="V25" authorId="1" shapeId="0">
      <text>
        <r>
          <rPr>
            <b/>
            <sz val="9"/>
            <color indexed="81"/>
            <rFont val="Tahoma"/>
            <family val="2"/>
          </rPr>
          <t>USUARIO:</t>
        </r>
        <r>
          <rPr>
            <sz val="9"/>
            <color indexed="81"/>
            <rFont val="Tahoma"/>
            <family val="2"/>
          </rPr>
          <t xml:space="preserve">
SGP Edu Prestacion del servicio </t>
        </r>
      </text>
    </comment>
    <comment ref="AL25" authorId="2" shapeId="0">
      <text>
        <r>
          <rPr>
            <b/>
            <sz val="9"/>
            <color indexed="81"/>
            <rFont val="Tahoma"/>
            <family val="2"/>
          </rPr>
          <t>teso:</t>
        </r>
        <r>
          <rPr>
            <sz val="9"/>
            <color indexed="81"/>
            <rFont val="Tahoma"/>
            <family val="2"/>
          </rPr>
          <t xml:space="preserve">
Reintegros</t>
        </r>
      </text>
    </comment>
    <comment ref="AM25" authorId="2" shapeId="0">
      <text>
        <r>
          <rPr>
            <b/>
            <sz val="9"/>
            <color indexed="81"/>
            <rFont val="Tahoma"/>
            <family val="2"/>
          </rPr>
          <t>teso:</t>
        </r>
        <r>
          <rPr>
            <sz val="9"/>
            <color indexed="81"/>
            <rFont val="Tahoma"/>
            <family val="2"/>
          </rPr>
          <t xml:space="preserve">
55.756.180.039 pac
</t>
        </r>
      </text>
    </comment>
    <comment ref="V27" authorId="1" shapeId="0">
      <text>
        <r>
          <rPr>
            <b/>
            <sz val="9"/>
            <color indexed="81"/>
            <rFont val="Tahoma"/>
            <family val="2"/>
          </rPr>
          <t xml:space="preserve">USUARIO:
</t>
        </r>
        <r>
          <rPr>
            <sz val="9"/>
            <color indexed="81"/>
            <rFont val="Tahoma"/>
            <family val="2"/>
          </rPr>
          <t xml:space="preserve">SGP Edu Prestacion del servicio </t>
        </r>
      </text>
    </comment>
    <comment ref="V28" authorId="1" shapeId="0">
      <text>
        <r>
          <rPr>
            <b/>
            <sz val="9"/>
            <color indexed="81"/>
            <rFont val="Tahoma"/>
            <family val="2"/>
          </rPr>
          <t>USUARIO:</t>
        </r>
        <r>
          <rPr>
            <sz val="9"/>
            <color indexed="81"/>
            <rFont val="Tahoma"/>
            <family val="2"/>
          </rPr>
          <t xml:space="preserve">
SGP Edu Prestacion del servicio </t>
        </r>
      </text>
    </comment>
    <comment ref="W30" authorId="1" shapeId="0">
      <text>
        <r>
          <rPr>
            <b/>
            <sz val="9"/>
            <color indexed="81"/>
            <rFont val="Tahoma"/>
            <family val="2"/>
          </rPr>
          <t>USUARIO:</t>
        </r>
        <r>
          <rPr>
            <sz val="9"/>
            <color indexed="81"/>
            <rFont val="Tahoma"/>
            <family val="2"/>
          </rPr>
          <t xml:space="preserve">
SGP Salud Regimen Subsidiado </t>
        </r>
      </text>
    </comment>
    <comment ref="AL30" authorId="2" shapeId="0">
      <text>
        <r>
          <rPr>
            <b/>
            <sz val="9"/>
            <color indexed="81"/>
            <rFont val="Tahoma"/>
            <family val="2"/>
          </rPr>
          <t>teso:</t>
        </r>
        <r>
          <rPr>
            <sz val="9"/>
            <color indexed="81"/>
            <rFont val="Tahoma"/>
            <family val="2"/>
          </rPr>
          <t xml:space="preserve">
Desahorro Fonpet
</t>
        </r>
      </text>
    </comment>
    <comment ref="AB31" authorId="0" shapeId="0">
      <text>
        <r>
          <rPr>
            <b/>
            <sz val="9"/>
            <color rgb="FF000000"/>
            <rFont val="Tahoma"/>
            <family val="2"/>
          </rPr>
          <t>Autor:</t>
        </r>
        <r>
          <rPr>
            <sz val="9"/>
            <color rgb="FF000000"/>
            <rFont val="Tahoma"/>
            <family val="2"/>
          </rPr>
          <t xml:space="preserve">
284000000
</t>
        </r>
      </text>
    </comment>
    <comment ref="Z33" authorId="2" shapeId="0">
      <text>
        <r>
          <rPr>
            <b/>
            <sz val="9"/>
            <color indexed="81"/>
            <rFont val="Tahoma"/>
            <family val="2"/>
          </rPr>
          <t>teso:</t>
        </r>
        <r>
          <rPr>
            <sz val="9"/>
            <color indexed="81"/>
            <rFont val="Tahoma"/>
            <family val="2"/>
          </rPr>
          <t xml:space="preserve">
SISBEN Mascotas</t>
        </r>
      </text>
    </comment>
    <comment ref="Z35" authorId="0" shapeId="0">
      <text>
        <r>
          <rPr>
            <b/>
            <sz val="9"/>
            <color rgb="FF000000"/>
            <rFont val="Tahoma"/>
            <family val="2"/>
          </rPr>
          <t>Autor:</t>
        </r>
        <r>
          <rPr>
            <sz val="9"/>
            <color rgb="FF000000"/>
            <rFont val="Tahoma"/>
            <family val="2"/>
          </rPr>
          <t xml:space="preserve">
piden 80 </t>
        </r>
      </text>
    </comment>
    <comment ref="AL44" authorId="0" shapeId="0">
      <text>
        <r>
          <rPr>
            <b/>
            <sz val="9"/>
            <color rgb="FF000000"/>
            <rFont val="Tahoma"/>
            <family val="2"/>
          </rPr>
          <t>Autor:</t>
        </r>
        <r>
          <rPr>
            <sz val="9"/>
            <color rgb="FF000000"/>
            <rFont val="Tahoma"/>
            <family val="2"/>
          </rPr>
          <t xml:space="preserve">
RP. RIFAS (porcentaje 14% ingreso bruto)</t>
        </r>
      </text>
    </comment>
    <comment ref="H54" authorId="1" shapeId="0">
      <text>
        <r>
          <rPr>
            <b/>
            <sz val="9"/>
            <color indexed="81"/>
            <rFont val="Tahoma"/>
            <family val="2"/>
          </rPr>
          <t>USUARIO:</t>
        </r>
        <r>
          <rPr>
            <sz val="9"/>
            <color indexed="81"/>
            <rFont val="Tahoma"/>
            <family val="2"/>
          </rPr>
          <t xml:space="preserve">
Producto Ajustado según Decreto No. 070 de Mayo de 2022.</t>
        </r>
      </text>
    </comment>
    <comment ref="H60" authorId="1" shapeId="0">
      <text>
        <r>
          <rPr>
            <b/>
            <sz val="9"/>
            <color indexed="81"/>
            <rFont val="Tahoma"/>
            <family val="2"/>
          </rPr>
          <t>USUARIO:</t>
        </r>
        <r>
          <rPr>
            <sz val="9"/>
            <color indexed="81"/>
            <rFont val="Tahoma"/>
            <family val="2"/>
          </rPr>
          <t xml:space="preserve">
Producto Ajustado según Decreto No. 070 de Mayo de 2022.</t>
        </r>
      </text>
    </comment>
    <comment ref="AB61" authorId="1" shapeId="0">
      <text>
        <r>
          <rPr>
            <b/>
            <sz val="9"/>
            <color indexed="81"/>
            <rFont val="Tahoma"/>
            <family val="2"/>
          </rPr>
          <t>USUARIO:</t>
        </r>
        <r>
          <rPr>
            <sz val="9"/>
            <color indexed="81"/>
            <rFont val="Tahoma"/>
            <family val="2"/>
          </rPr>
          <t xml:space="preserve">
adicion de Adquisicion</t>
        </r>
      </text>
    </comment>
    <comment ref="AL61" authorId="2" shapeId="0">
      <text>
        <r>
          <rPr>
            <b/>
            <sz val="9"/>
            <color indexed="81"/>
            <rFont val="Tahoma"/>
            <family val="2"/>
          </rPr>
          <t>teso:</t>
        </r>
        <r>
          <rPr>
            <sz val="9"/>
            <color indexed="81"/>
            <rFont val="Tahoma"/>
            <family val="2"/>
          </rPr>
          <t xml:space="preserve">
RBA RIFAS
</t>
        </r>
      </text>
    </comment>
    <comment ref="Z62" authorId="0" shapeId="0">
      <text>
        <r>
          <rPr>
            <b/>
            <sz val="9"/>
            <color rgb="FF000000"/>
            <rFont val="Tahoma"/>
            <family val="2"/>
          </rPr>
          <t>Autor:</t>
        </r>
        <r>
          <rPr>
            <sz val="9"/>
            <color rgb="FF000000"/>
            <rFont val="Tahoma"/>
            <family val="2"/>
          </rPr>
          <t xml:space="preserve">
piden 300, polvora
</t>
        </r>
      </text>
    </comment>
    <comment ref="AB64" authorId="1" shapeId="0">
      <text>
        <r>
          <rPr>
            <b/>
            <sz val="9"/>
            <color indexed="81"/>
            <rFont val="Tahoma"/>
            <family val="2"/>
          </rPr>
          <t>USUARIO:</t>
        </r>
        <r>
          <rPr>
            <sz val="9"/>
            <color indexed="81"/>
            <rFont val="Tahoma"/>
            <family val="2"/>
          </rPr>
          <t xml:space="preserve">
Abogado
</t>
        </r>
      </text>
    </comment>
    <comment ref="AB65" authorId="1" shapeId="0">
      <text>
        <r>
          <rPr>
            <b/>
            <sz val="9"/>
            <color indexed="81"/>
            <rFont val="Tahoma"/>
            <charset val="1"/>
          </rPr>
          <t>USUARIO:</t>
        </r>
        <r>
          <rPr>
            <sz val="9"/>
            <color indexed="81"/>
            <rFont val="Tahoma"/>
            <charset val="1"/>
          </rPr>
          <t xml:space="preserve">
Auditorias</t>
        </r>
      </text>
    </comment>
    <comment ref="H67" authorId="3" shapeId="0">
      <text>
        <r>
          <rPr>
            <b/>
            <sz val="10"/>
            <color indexed="81"/>
            <rFont val="Calibri"/>
            <family val="2"/>
          </rPr>
          <t>Usuario de Microsoft Office:</t>
        </r>
        <r>
          <rPr>
            <sz val="10"/>
            <color indexed="81"/>
            <rFont val="Calibri"/>
            <family val="2"/>
          </rPr>
          <t xml:space="preserve">
Producto Adiciona No. 121 de Septiembre de 2022.</t>
        </r>
      </text>
    </comment>
    <comment ref="Z68" authorId="1" shapeId="0">
      <text>
        <r>
          <rPr>
            <b/>
            <sz val="9"/>
            <color indexed="81"/>
            <rFont val="Tahoma"/>
            <family val="2"/>
          </rPr>
          <t>USUARIO:</t>
        </r>
        <r>
          <rPr>
            <sz val="9"/>
            <color indexed="81"/>
            <rFont val="Tahoma"/>
            <family val="2"/>
          </rPr>
          <t xml:space="preserve">
Fiestas</t>
        </r>
      </text>
    </comment>
    <comment ref="AL68" authorId="2" shapeId="0">
      <text>
        <r>
          <rPr>
            <b/>
            <sz val="9"/>
            <color indexed="81"/>
            <rFont val="Tahoma"/>
            <family val="2"/>
          </rPr>
          <t>teso:</t>
        </r>
        <r>
          <rPr>
            <sz val="9"/>
            <color indexed="81"/>
            <rFont val="Tahoma"/>
            <family val="2"/>
          </rPr>
          <t xml:space="preserve">
Ley 1493/11</t>
        </r>
      </text>
    </comment>
    <comment ref="AE71" authorId="0" shapeId="0">
      <text>
        <r>
          <rPr>
            <sz val="9"/>
            <color indexed="81"/>
            <rFont val="Tahoma"/>
            <family val="2"/>
          </rPr>
          <t xml:space="preserve"> 10% de biblioteca se distribuye en partes iguales 26 millones en habitos de lectura y 26 millones en dotacion de bibliotecas</t>
        </r>
      </text>
    </comment>
    <comment ref="AE78" authorId="1" shapeId="0">
      <text>
        <r>
          <rPr>
            <b/>
            <sz val="9"/>
            <color indexed="81"/>
            <rFont val="Tahoma"/>
            <family val="2"/>
          </rPr>
          <t>USUARIO:</t>
        </r>
        <r>
          <rPr>
            <sz val="9"/>
            <color indexed="81"/>
            <rFont val="Tahoma"/>
            <family val="2"/>
          </rPr>
          <t xml:space="preserve">
promocion de eventos cultuurales </t>
        </r>
      </text>
    </comment>
    <comment ref="AL79" authorId="2" shapeId="0">
      <text>
        <r>
          <rPr>
            <b/>
            <sz val="9"/>
            <color indexed="81"/>
            <rFont val="Tahoma"/>
            <family val="2"/>
          </rPr>
          <t>teso:</t>
        </r>
        <r>
          <rPr>
            <sz val="9"/>
            <color indexed="81"/>
            <rFont val="Tahoma"/>
            <family val="2"/>
          </rPr>
          <t xml:space="preserve">
Ley 1493 2011
13.200.000 MINCULTURA CONVENIO</t>
        </r>
      </text>
    </comment>
    <comment ref="AE82" authorId="1" shapeId="0">
      <text>
        <r>
          <rPr>
            <b/>
            <sz val="9"/>
            <color indexed="81"/>
            <rFont val="Tahoma"/>
            <family val="2"/>
          </rPr>
          <t>USUARIO:</t>
        </r>
        <r>
          <rPr>
            <sz val="9"/>
            <color indexed="81"/>
            <rFont val="Tahoma"/>
            <family val="2"/>
          </rPr>
          <t xml:space="preserve">
10% Beep</t>
        </r>
      </text>
    </comment>
    <comment ref="AE84" authorId="1" shapeId="0">
      <text>
        <r>
          <rPr>
            <b/>
            <sz val="9"/>
            <color indexed="81"/>
            <rFont val="Tahoma"/>
            <family val="2"/>
          </rPr>
          <t>USUARIO:</t>
        </r>
        <r>
          <rPr>
            <sz val="9"/>
            <color indexed="81"/>
            <rFont val="Tahoma"/>
            <family val="2"/>
          </rPr>
          <t xml:space="preserve">
 10% de biblioteca se distribuye en partes iguales 26 millones en habitos de lectura y 26 millones en dotacion de bibliotecas</t>
        </r>
      </text>
    </comment>
    <comment ref="Z85" authorId="1" shapeId="0">
      <text>
        <r>
          <rPr>
            <b/>
            <sz val="9"/>
            <color indexed="81"/>
            <rFont val="Tahoma"/>
            <family val="2"/>
          </rPr>
          <t>USUARIO:</t>
        </r>
        <r>
          <rPr>
            <sz val="9"/>
            <color indexed="81"/>
            <rFont val="Tahoma"/>
            <family val="2"/>
          </rPr>
          <t xml:space="preserve">
VIG FUTURA CASA CULTURA Y ESTACION</t>
        </r>
      </text>
    </comment>
    <comment ref="AL85" authorId="2" shapeId="0">
      <text>
        <r>
          <rPr>
            <b/>
            <sz val="9"/>
            <color indexed="81"/>
            <rFont val="Tahoma"/>
            <family val="2"/>
          </rPr>
          <t>teso:</t>
        </r>
        <r>
          <rPr>
            <sz val="9"/>
            <color indexed="81"/>
            <rFont val="Tahoma"/>
            <family val="2"/>
          </rPr>
          <t xml:space="preserve">
Ley 1493
Participación de la contribución parafiscal cultural
</t>
        </r>
      </text>
    </comment>
    <comment ref="H87" authorId="3" shapeId="0">
      <text>
        <r>
          <rPr>
            <b/>
            <sz val="10"/>
            <color indexed="81"/>
            <rFont val="Calibri"/>
            <family val="2"/>
          </rPr>
          <t>Usuario de Microsoft Office:</t>
        </r>
        <r>
          <rPr>
            <sz val="10"/>
            <color indexed="81"/>
            <rFont val="Calibri"/>
            <family val="2"/>
          </rPr>
          <t xml:space="preserve">
Producto adicionado mediante Decreto No. 123 de septiembre de 2022
</t>
        </r>
      </text>
    </comment>
    <comment ref="AL89" authorId="1" shapeId="0">
      <text>
        <r>
          <rPr>
            <b/>
            <sz val="9"/>
            <color indexed="81"/>
            <rFont val="Tahoma"/>
            <family val="2"/>
          </rPr>
          <t>USUARIO:</t>
        </r>
        <r>
          <rPr>
            <sz val="9"/>
            <color indexed="81"/>
            <rFont val="Tahoma"/>
            <family val="2"/>
          </rPr>
          <t xml:space="preserve">
Tasa Prodeporte</t>
        </r>
      </text>
    </comment>
    <comment ref="AL92" authorId="1" shapeId="0">
      <text>
        <r>
          <rPr>
            <b/>
            <sz val="9"/>
            <color indexed="81"/>
            <rFont val="Tahoma"/>
            <family val="2"/>
          </rPr>
          <t>USUARIO:</t>
        </r>
        <r>
          <rPr>
            <sz val="9"/>
            <color indexed="81"/>
            <rFont val="Tahoma"/>
            <family val="2"/>
          </rPr>
          <t xml:space="preserve">
Tasa Prodeporte</t>
        </r>
      </text>
    </comment>
    <comment ref="AL93" authorId="1" shapeId="0">
      <text>
        <r>
          <rPr>
            <b/>
            <sz val="9"/>
            <color indexed="81"/>
            <rFont val="Tahoma"/>
            <family val="2"/>
          </rPr>
          <t>USUARIO:</t>
        </r>
        <r>
          <rPr>
            <sz val="9"/>
            <color indexed="81"/>
            <rFont val="Tahoma"/>
            <family val="2"/>
          </rPr>
          <t xml:space="preserve">
Tasa Prodeporte</t>
        </r>
      </text>
    </comment>
    <comment ref="AL94" authorId="1" shapeId="0">
      <text>
        <r>
          <rPr>
            <b/>
            <sz val="9"/>
            <color indexed="81"/>
            <rFont val="Tahoma"/>
            <family val="2"/>
          </rPr>
          <t>USUARIO:</t>
        </r>
        <r>
          <rPr>
            <sz val="9"/>
            <color indexed="81"/>
            <rFont val="Tahoma"/>
            <family val="2"/>
          </rPr>
          <t xml:space="preserve">
Tasa Prodeporte</t>
        </r>
      </text>
    </comment>
    <comment ref="AL95" authorId="2" shapeId="0">
      <text>
        <r>
          <rPr>
            <b/>
            <sz val="9"/>
            <color indexed="81"/>
            <rFont val="Tahoma"/>
            <family val="2"/>
          </rPr>
          <t>teso:</t>
        </r>
        <r>
          <rPr>
            <sz val="9"/>
            <color indexed="81"/>
            <rFont val="Tahoma"/>
            <family val="2"/>
          </rPr>
          <t xml:space="preserve">
Tasa Municipal</t>
        </r>
      </text>
    </comment>
    <comment ref="AL96" authorId="1" shapeId="0">
      <text>
        <r>
          <rPr>
            <b/>
            <sz val="9"/>
            <color indexed="81"/>
            <rFont val="Tahoma"/>
            <family val="2"/>
          </rPr>
          <t>USUARIO:</t>
        </r>
        <r>
          <rPr>
            <sz val="9"/>
            <color indexed="81"/>
            <rFont val="Tahoma"/>
            <family val="2"/>
          </rPr>
          <t xml:space="preserve">
Tasa Prodeporte</t>
        </r>
      </text>
    </comment>
    <comment ref="AL97" authorId="1" shapeId="0">
      <text>
        <r>
          <rPr>
            <b/>
            <sz val="9"/>
            <color indexed="81"/>
            <rFont val="Tahoma"/>
            <family val="2"/>
          </rPr>
          <t>USUARIO:</t>
        </r>
        <r>
          <rPr>
            <sz val="9"/>
            <color indexed="81"/>
            <rFont val="Tahoma"/>
            <family val="2"/>
          </rPr>
          <t xml:space="preserve">
Tasa Prodeporte</t>
        </r>
      </text>
    </comment>
    <comment ref="AL98" authorId="1" shapeId="0">
      <text>
        <r>
          <rPr>
            <b/>
            <sz val="9"/>
            <color indexed="81"/>
            <rFont val="Tahoma"/>
            <family val="2"/>
          </rPr>
          <t>USUARIO:</t>
        </r>
        <r>
          <rPr>
            <sz val="9"/>
            <color indexed="81"/>
            <rFont val="Tahoma"/>
            <family val="2"/>
          </rPr>
          <t xml:space="preserve">
Tasa Prodeporte</t>
        </r>
      </text>
    </comment>
    <comment ref="AL99" authorId="1" shapeId="0">
      <text>
        <r>
          <rPr>
            <b/>
            <sz val="9"/>
            <color indexed="81"/>
            <rFont val="Tahoma"/>
            <family val="2"/>
          </rPr>
          <t>USUARIO:</t>
        </r>
        <r>
          <rPr>
            <sz val="9"/>
            <color indexed="81"/>
            <rFont val="Tahoma"/>
            <family val="2"/>
          </rPr>
          <t xml:space="preserve">
Tasa Prodeporte</t>
        </r>
      </text>
    </comment>
    <comment ref="AL100" authorId="1" shapeId="0">
      <text>
        <r>
          <rPr>
            <b/>
            <sz val="9"/>
            <color indexed="81"/>
            <rFont val="Tahoma"/>
            <family val="2"/>
          </rPr>
          <t>USUARIO:</t>
        </r>
        <r>
          <rPr>
            <sz val="9"/>
            <color indexed="81"/>
            <rFont val="Tahoma"/>
            <family val="2"/>
          </rPr>
          <t xml:space="preserve">
Tasa Prodeporte</t>
        </r>
      </text>
    </comment>
    <comment ref="AL103" authorId="1" shapeId="0">
      <text>
        <r>
          <rPr>
            <b/>
            <sz val="9"/>
            <color indexed="81"/>
            <rFont val="Tahoma"/>
            <family val="2"/>
          </rPr>
          <t>USUARIO:</t>
        </r>
        <r>
          <rPr>
            <sz val="9"/>
            <color indexed="81"/>
            <rFont val="Tahoma"/>
            <family val="2"/>
          </rPr>
          <t xml:space="preserve">
tasa deporte
</t>
        </r>
      </text>
    </comment>
    <comment ref="Z104" authorId="0" shapeId="0">
      <text>
        <r>
          <rPr>
            <b/>
            <sz val="9"/>
            <color rgb="FF000000"/>
            <rFont val="Tahoma"/>
            <family val="2"/>
          </rPr>
          <t>Autor:</t>
        </r>
        <r>
          <rPr>
            <sz val="9"/>
            <color rgb="FF000000"/>
            <rFont val="Tahoma"/>
            <family val="2"/>
          </rPr>
          <t xml:space="preserve">
servicios publicos escenarios </t>
        </r>
      </text>
    </comment>
    <comment ref="AL104" authorId="1" shapeId="0">
      <text>
        <r>
          <rPr>
            <b/>
            <sz val="9"/>
            <color indexed="81"/>
            <rFont val="Tahoma"/>
            <family val="2"/>
          </rPr>
          <t>USUARIO:</t>
        </r>
        <r>
          <rPr>
            <sz val="9"/>
            <color indexed="81"/>
            <rFont val="Tahoma"/>
            <family val="2"/>
          </rPr>
          <t xml:space="preserve">
Tasa Prodeporte</t>
        </r>
      </text>
    </comment>
    <comment ref="H107" authorId="3" shapeId="0">
      <text>
        <r>
          <rPr>
            <b/>
            <sz val="10"/>
            <color indexed="81"/>
            <rFont val="Calibri"/>
            <family val="2"/>
          </rPr>
          <t>Usuario de Microsoft Office:</t>
        </r>
        <r>
          <rPr>
            <sz val="10"/>
            <color indexed="81"/>
            <rFont val="Calibri"/>
            <family val="2"/>
          </rPr>
          <t xml:space="preserve">
Producto adicionado mediante Decreto No. 123 de septiembre de 2022.</t>
        </r>
      </text>
    </comment>
    <comment ref="H112" authorId="1" shapeId="0">
      <text>
        <r>
          <rPr>
            <b/>
            <sz val="9"/>
            <color indexed="81"/>
            <rFont val="Tahoma"/>
            <family val="2"/>
          </rPr>
          <t>USUARIO:</t>
        </r>
        <r>
          <rPr>
            <sz val="9"/>
            <color indexed="81"/>
            <rFont val="Tahoma"/>
            <family val="2"/>
          </rPr>
          <t xml:space="preserve">
Producto adicionado según Decreto No. 019 de febrero de 2022.</t>
        </r>
      </text>
    </comment>
    <comment ref="AL112" authorId="1" shapeId="0">
      <text>
        <r>
          <rPr>
            <b/>
            <sz val="9"/>
            <color indexed="81"/>
            <rFont val="Tahoma"/>
            <family val="2"/>
          </rPr>
          <t>USUARIO:</t>
        </r>
        <r>
          <rPr>
            <sz val="9"/>
            <color indexed="81"/>
            <rFont val="Tahoma"/>
            <family val="2"/>
          </rPr>
          <t xml:space="preserve">
Convenio DPS</t>
        </r>
      </text>
    </comment>
    <comment ref="AL133" authorId="2" shapeId="0">
      <text>
        <r>
          <rPr>
            <b/>
            <sz val="9"/>
            <color indexed="81"/>
            <rFont val="Tahoma"/>
            <family val="2"/>
          </rPr>
          <t>teso:</t>
        </r>
        <r>
          <rPr>
            <sz val="9"/>
            <color indexed="81"/>
            <rFont val="Tahoma"/>
            <family val="2"/>
          </rPr>
          <t xml:space="preserve">
Multas</t>
        </r>
      </text>
    </comment>
    <comment ref="AL135" authorId="1" shapeId="0">
      <text>
        <r>
          <rPr>
            <b/>
            <sz val="9"/>
            <color indexed="81"/>
            <rFont val="Tahoma"/>
            <family val="2"/>
          </rPr>
          <t>USUARIO:</t>
        </r>
        <r>
          <rPr>
            <sz val="9"/>
            <color indexed="81"/>
            <rFont val="Tahoma"/>
            <family val="2"/>
          </rPr>
          <t xml:space="preserve">
Multas violencia contra mujer</t>
        </r>
      </text>
    </comment>
    <comment ref="X154" authorId="4" shapeId="0">
      <text>
        <r>
          <rPr>
            <b/>
            <sz val="9"/>
            <color indexed="81"/>
            <rFont val="Tahoma"/>
            <family val="2"/>
          </rPr>
          <t>HP:</t>
        </r>
        <r>
          <rPr>
            <sz val="9"/>
            <color indexed="81"/>
            <rFont val="Tahoma"/>
            <family val="2"/>
          </rPr>
          <t xml:space="preserve">
inlcuye 30 comedores 
</t>
        </r>
      </text>
    </comment>
    <comment ref="X164" authorId="1" shapeId="0">
      <text>
        <r>
          <rPr>
            <b/>
            <sz val="9"/>
            <color indexed="81"/>
            <rFont val="Tahoma"/>
            <family val="2"/>
          </rPr>
          <t>USUARIO:</t>
        </r>
        <r>
          <rPr>
            <sz val="9"/>
            <color indexed="81"/>
            <rFont val="Tahoma"/>
            <family val="2"/>
          </rPr>
          <t xml:space="preserve">
Se trasladan de Plan de Capacitacion por orientacion de la secrtaria de gobierno</t>
        </r>
      </text>
    </comment>
    <comment ref="X171" authorId="1" shapeId="0">
      <text>
        <r>
          <rPr>
            <b/>
            <sz val="9"/>
            <color indexed="81"/>
            <rFont val="Tahoma"/>
            <family val="2"/>
          </rPr>
          <t>USUARIO:</t>
        </r>
        <r>
          <rPr>
            <sz val="9"/>
            <color indexed="81"/>
            <rFont val="Tahoma"/>
            <family val="2"/>
          </rPr>
          <t xml:space="preserve">
Nomina agropecuario
</t>
        </r>
      </text>
    </comment>
    <comment ref="Z177" authorId="1" shapeId="0">
      <text>
        <r>
          <rPr>
            <b/>
            <sz val="9"/>
            <color indexed="81"/>
            <rFont val="Tahoma"/>
            <family val="2"/>
          </rPr>
          <t>USUARIO:</t>
        </r>
        <r>
          <rPr>
            <sz val="9"/>
            <color indexed="81"/>
            <rFont val="Tahoma"/>
            <family val="2"/>
          </rPr>
          <t xml:space="preserve">
Avenida del rio</t>
        </r>
      </text>
    </comment>
    <comment ref="AL177" authorId="0" shapeId="0">
      <text>
        <r>
          <rPr>
            <b/>
            <sz val="9"/>
            <color rgb="FF000000"/>
            <rFont val="Tahoma"/>
            <family val="2"/>
          </rPr>
          <t>Autor:</t>
        </r>
        <r>
          <rPr>
            <sz val="9"/>
            <color rgb="FF000000"/>
            <rFont val="Tahoma"/>
            <family val="2"/>
          </rPr>
          <t xml:space="preserve">
RECURSOS CREDITO
</t>
        </r>
      </text>
    </comment>
    <comment ref="Z179" authorId="1" shapeId="0">
      <text>
        <r>
          <rPr>
            <b/>
            <sz val="9"/>
            <color indexed="81"/>
            <rFont val="Tahoma"/>
            <family val="2"/>
          </rPr>
          <t>USUARIO:</t>
        </r>
        <r>
          <rPr>
            <sz val="9"/>
            <color indexed="81"/>
            <rFont val="Tahoma"/>
            <family val="2"/>
          </rPr>
          <t xml:space="preserve">
ojo hacienda</t>
        </r>
      </text>
    </comment>
    <comment ref="AL179" authorId="2" shapeId="0">
      <text>
        <r>
          <rPr>
            <b/>
            <sz val="9"/>
            <color indexed="81"/>
            <rFont val="Tahoma"/>
            <family val="2"/>
          </rPr>
          <t>teso:</t>
        </r>
        <r>
          <rPr>
            <sz val="9"/>
            <color indexed="81"/>
            <rFont val="Tahoma"/>
            <family val="2"/>
          </rPr>
          <t xml:space="preserve">
RBA Trans Gasoductos 
</t>
        </r>
      </text>
    </comment>
    <comment ref="AL184" authorId="2" shapeId="0">
      <text>
        <r>
          <rPr>
            <b/>
            <sz val="9"/>
            <color indexed="81"/>
            <rFont val="Tahoma"/>
            <family val="2"/>
          </rPr>
          <t>teso:</t>
        </r>
        <r>
          <rPr>
            <sz val="9"/>
            <color indexed="81"/>
            <rFont val="Tahoma"/>
            <family val="2"/>
          </rPr>
          <t xml:space="preserve">
RBA Vehiculos Automo</t>
        </r>
      </text>
    </comment>
    <comment ref="Z185" authorId="1" shapeId="0">
      <text>
        <r>
          <rPr>
            <b/>
            <sz val="9"/>
            <color indexed="81"/>
            <rFont val="Tahoma"/>
            <family val="2"/>
          </rPr>
          <t>USUARIO:</t>
        </r>
        <r>
          <rPr>
            <sz val="9"/>
            <color indexed="81"/>
            <rFont val="Tahoma"/>
            <family val="2"/>
          </rPr>
          <t xml:space="preserve">
Interventoria Transito</t>
        </r>
      </text>
    </comment>
    <comment ref="AL185" authorId="0" shapeId="0">
      <text>
        <r>
          <rPr>
            <b/>
            <sz val="9"/>
            <color indexed="81"/>
            <rFont val="Tahoma"/>
            <family val="2"/>
          </rPr>
          <t>Autor:</t>
        </r>
        <r>
          <rPr>
            <sz val="9"/>
            <color indexed="81"/>
            <rFont val="Tahoma"/>
            <family val="2"/>
          </rPr>
          <t xml:space="preserve">
Multas y otros servicios de transito SSF y multas trasnsito y polca csf</t>
        </r>
      </text>
    </comment>
    <comment ref="S186" authorId="2" shapeId="0">
      <text>
        <r>
          <rPr>
            <b/>
            <sz val="9"/>
            <color indexed="81"/>
            <rFont val="Tahoma"/>
            <family val="2"/>
          </rPr>
          <t>teso:</t>
        </r>
        <r>
          <rPr>
            <sz val="9"/>
            <color indexed="81"/>
            <rFont val="Tahoma"/>
            <family val="2"/>
          </rPr>
          <t xml:space="preserve">
Cambiar fuente por SGP PG OSE</t>
        </r>
      </text>
    </comment>
    <comment ref="AL187" authorId="1" shapeId="0">
      <text>
        <r>
          <rPr>
            <b/>
            <sz val="9"/>
            <color indexed="81"/>
            <rFont val="Tahoma"/>
            <family val="2"/>
          </rPr>
          <t>USUARIO:</t>
        </r>
        <r>
          <rPr>
            <sz val="9"/>
            <color indexed="81"/>
            <rFont val="Tahoma"/>
            <family val="2"/>
          </rPr>
          <t xml:space="preserve">
Multas trasnsito y polca csf</t>
        </r>
      </text>
    </comment>
    <comment ref="AL188" authorId="1" shapeId="0">
      <text>
        <r>
          <rPr>
            <b/>
            <sz val="9"/>
            <color indexed="81"/>
            <rFont val="Tahoma"/>
            <family val="2"/>
          </rPr>
          <t>USUARIO:</t>
        </r>
        <r>
          <rPr>
            <sz val="9"/>
            <color indexed="81"/>
            <rFont val="Tahoma"/>
            <family val="2"/>
          </rPr>
          <t xml:space="preserve">
Multas trasnsito y polca csf</t>
        </r>
      </text>
    </comment>
    <comment ref="AL189" authorId="1" shapeId="0">
      <text>
        <r>
          <rPr>
            <b/>
            <sz val="9"/>
            <color indexed="81"/>
            <rFont val="Tahoma"/>
            <family val="2"/>
          </rPr>
          <t>USUARIO:</t>
        </r>
        <r>
          <rPr>
            <sz val="9"/>
            <color indexed="81"/>
            <rFont val="Tahoma"/>
            <family val="2"/>
          </rPr>
          <t xml:space="preserve">
Multas trasnsito y polca csf</t>
        </r>
      </text>
    </comment>
    <comment ref="AL192" authorId="1" shapeId="0">
      <text>
        <r>
          <rPr>
            <b/>
            <sz val="9"/>
            <color indexed="81"/>
            <rFont val="Tahoma"/>
            <family val="2"/>
          </rPr>
          <t>USUARIO:</t>
        </r>
        <r>
          <rPr>
            <sz val="9"/>
            <color indexed="81"/>
            <rFont val="Tahoma"/>
            <family val="2"/>
          </rPr>
          <t xml:space="preserve">
Multas trasnsito y polca csf
</t>
        </r>
      </text>
    </comment>
    <comment ref="H193" authorId="1" shapeId="0">
      <text>
        <r>
          <rPr>
            <b/>
            <sz val="9"/>
            <color indexed="81"/>
            <rFont val="Tahoma"/>
            <family val="2"/>
          </rPr>
          <t>USUARIO:</t>
        </r>
        <r>
          <rPr>
            <sz val="9"/>
            <color indexed="81"/>
            <rFont val="Tahoma"/>
            <family val="2"/>
          </rPr>
          <t xml:space="preserve">
Producto adicionado según Decreto No. 070 de Mayo de 2022.</t>
        </r>
      </text>
    </comment>
    <comment ref="Z213" authorId="1" shapeId="0">
      <text>
        <r>
          <rPr>
            <b/>
            <sz val="9"/>
            <color indexed="81"/>
            <rFont val="Tahoma"/>
            <family val="2"/>
          </rPr>
          <t>USUARIO:</t>
        </r>
        <r>
          <rPr>
            <sz val="9"/>
            <color indexed="81"/>
            <rFont val="Tahoma"/>
            <family val="2"/>
          </rPr>
          <t xml:space="preserve">
Por orientacion de la subsecretaria se adicionan</t>
        </r>
      </text>
    </comment>
    <comment ref="J216" authorId="1" shapeId="0">
      <text>
        <r>
          <rPr>
            <b/>
            <sz val="14"/>
            <color indexed="81"/>
            <rFont val="Tahoma"/>
            <family val="2"/>
          </rPr>
          <t>USUARIO:</t>
        </r>
        <r>
          <rPr>
            <sz val="14"/>
            <color indexed="81"/>
            <rFont val="Tahoma"/>
            <family val="2"/>
          </rPr>
          <t xml:space="preserve">
Tener en cuenta que la homologacion enviada en el cuadro trabajado en diciembre  no se acomodaba a lo que se buscaba atender coon el cumplimiento de la presente meta y la anterior por lo cual se modifico y se dio la estructuración de los diferentes proyectos a trabajar.</t>
        </r>
      </text>
    </comment>
    <comment ref="H217" authorId="3" shapeId="0">
      <text>
        <r>
          <rPr>
            <b/>
            <sz val="10"/>
            <color indexed="81"/>
            <rFont val="Calibri"/>
            <family val="2"/>
          </rPr>
          <t>Usuario de Microsoft Office:</t>
        </r>
        <r>
          <rPr>
            <sz val="10"/>
            <color indexed="81"/>
            <rFont val="Calibri"/>
            <family val="2"/>
          </rPr>
          <t xml:space="preserve">
Se adiciona Producto mediante Decreto No. 123 de Septiembre de 2022</t>
        </r>
      </text>
    </comment>
    <comment ref="AL218" authorId="2" shapeId="0">
      <text>
        <r>
          <rPr>
            <b/>
            <sz val="9"/>
            <color indexed="81"/>
            <rFont val="Tahoma"/>
            <family val="2"/>
          </rPr>
          <t>teso:</t>
        </r>
        <r>
          <rPr>
            <sz val="9"/>
            <color indexed="81"/>
            <rFont val="Tahoma"/>
            <family val="2"/>
          </rPr>
          <t xml:space="preserve">
RBA Vehiculos Automo</t>
        </r>
      </text>
    </comment>
    <comment ref="AL225" authorId="0" shapeId="0">
      <text>
        <r>
          <rPr>
            <b/>
            <sz val="9"/>
            <color rgb="FF000000"/>
            <rFont val="Tahoma"/>
            <family val="2"/>
          </rPr>
          <t>Autor:</t>
        </r>
        <r>
          <rPr>
            <sz val="9"/>
            <color rgb="FF000000"/>
            <rFont val="Tahoma"/>
            <family val="2"/>
          </rPr>
          <t xml:space="preserve">
ALUMBRADO PUBLICO
No se evidencian las metas desagregadas, se incluyen en esta: OAM, Los costos de remunieracion a inversionista y costos de fiducia </t>
        </r>
      </text>
    </comment>
    <comment ref="X229" authorId="0" shapeId="0">
      <text>
        <r>
          <rPr>
            <b/>
            <sz val="9"/>
            <color rgb="FF000000"/>
            <rFont val="Tahoma"/>
            <family val="2"/>
          </rPr>
          <t>Autor:</t>
        </r>
        <r>
          <rPr>
            <sz val="9"/>
            <color rgb="FF000000"/>
            <rFont val="Tahoma"/>
            <family val="2"/>
          </rPr>
          <t xml:space="preserve">
nomina medio ambiente </t>
        </r>
      </text>
    </comment>
    <comment ref="X234" authorId="4" shapeId="0">
      <text>
        <r>
          <rPr>
            <b/>
            <sz val="9"/>
            <color indexed="81"/>
            <rFont val="Tahoma"/>
            <family val="2"/>
          </rPr>
          <t>HP:</t>
        </r>
        <r>
          <rPr>
            <sz val="9"/>
            <color indexed="81"/>
            <rFont val="Tahoma"/>
            <family val="2"/>
          </rPr>
          <t xml:space="preserve">
plantae</t>
        </r>
      </text>
    </comment>
    <comment ref="Z235" authorId="4" shapeId="0">
      <text>
        <r>
          <rPr>
            <b/>
            <sz val="9"/>
            <color indexed="81"/>
            <rFont val="Tahoma"/>
            <family val="2"/>
          </rPr>
          <t>HP:</t>
        </r>
        <r>
          <rPr>
            <sz val="9"/>
            <color indexed="81"/>
            <rFont val="Tahoma"/>
            <family val="2"/>
          </rPr>
          <t xml:space="preserve">
Ley 99 </t>
        </r>
      </text>
    </comment>
    <comment ref="AL242" authorId="2" shapeId="0">
      <text>
        <r>
          <rPr>
            <b/>
            <sz val="9"/>
            <color indexed="81"/>
            <rFont val="Tahoma"/>
            <family val="2"/>
          </rPr>
          <t>teso:</t>
        </r>
        <r>
          <rPr>
            <sz val="9"/>
            <color indexed="81"/>
            <rFont val="Tahoma"/>
            <family val="2"/>
          </rPr>
          <t xml:space="preserve">
Convenio CVC 041
</t>
        </r>
      </text>
    </comment>
    <comment ref="AL245" authorId="2" shapeId="0">
      <text>
        <r>
          <rPr>
            <b/>
            <sz val="9"/>
            <color indexed="81"/>
            <rFont val="Tahoma"/>
            <family val="2"/>
          </rPr>
          <t>teso:</t>
        </r>
        <r>
          <rPr>
            <sz val="9"/>
            <color indexed="81"/>
            <rFont val="Tahoma"/>
            <family val="2"/>
          </rPr>
          <t xml:space="preserve">
Transpor. por Gasoducto</t>
        </r>
      </text>
    </comment>
    <comment ref="AL252" authorId="2" shapeId="0">
      <text>
        <r>
          <rPr>
            <b/>
            <sz val="9"/>
            <color indexed="81"/>
            <rFont val="Tahoma"/>
            <family val="2"/>
          </rPr>
          <t>teso:</t>
        </r>
        <r>
          <rPr>
            <sz val="9"/>
            <color indexed="81"/>
            <rFont val="Tahoma"/>
            <family val="2"/>
          </rPr>
          <t xml:space="preserve">
Incentivos
</t>
        </r>
      </text>
    </comment>
    <comment ref="AL254" authorId="1" shapeId="0">
      <text>
        <r>
          <rPr>
            <b/>
            <sz val="9"/>
            <color indexed="81"/>
            <rFont val="Tahoma"/>
            <family val="2"/>
          </rPr>
          <t>USUARIO:</t>
        </r>
        <r>
          <rPr>
            <sz val="9"/>
            <color indexed="81"/>
            <rFont val="Tahoma"/>
            <family val="2"/>
          </rPr>
          <t xml:space="preserve">
Convenio EEMM</t>
        </r>
      </text>
    </comment>
    <comment ref="AL257" authorId="1" shapeId="0">
      <text>
        <r>
          <rPr>
            <b/>
            <sz val="9"/>
            <color indexed="81"/>
            <rFont val="Tahoma"/>
            <family val="2"/>
          </rPr>
          <t>USUARIO:</t>
        </r>
        <r>
          <rPr>
            <sz val="9"/>
            <color indexed="81"/>
            <rFont val="Tahoma"/>
            <family val="2"/>
          </rPr>
          <t xml:space="preserve">
Fondo gestion del riesgo </t>
        </r>
      </text>
    </comment>
    <comment ref="AL261" authorId="2" shapeId="0">
      <text>
        <r>
          <rPr>
            <b/>
            <sz val="9"/>
            <color indexed="81"/>
            <rFont val="Tahoma"/>
            <family val="2"/>
          </rPr>
          <t>teso:</t>
        </r>
        <r>
          <rPr>
            <sz val="9"/>
            <color indexed="81"/>
            <rFont val="Tahoma"/>
            <family val="2"/>
          </rPr>
          <t xml:space="preserve">
FGR</t>
        </r>
      </text>
    </comment>
    <comment ref="Z266" authorId="1" shapeId="0">
      <text>
        <r>
          <rPr>
            <b/>
            <sz val="9"/>
            <color indexed="81"/>
            <rFont val="Tahoma"/>
            <family val="2"/>
          </rPr>
          <t>USUARIO:</t>
        </r>
        <r>
          <rPr>
            <sz val="9"/>
            <color indexed="81"/>
            <rFont val="Tahoma"/>
            <family val="2"/>
          </rPr>
          <t xml:space="preserve">
VF ZANJON CARACOLI</t>
        </r>
      </text>
    </comment>
    <comment ref="AL266" authorId="2" shapeId="0">
      <text>
        <r>
          <rPr>
            <b/>
            <sz val="9"/>
            <color indexed="81"/>
            <rFont val="Tahoma"/>
            <family val="2"/>
          </rPr>
          <t>teso:</t>
        </r>
        <r>
          <rPr>
            <sz val="9"/>
            <color indexed="81"/>
            <rFont val="Tahoma"/>
            <family val="2"/>
          </rPr>
          <t xml:space="preserve">
RECURSOS CREDITO..</t>
        </r>
      </text>
    </comment>
    <comment ref="AL267" authorId="2" shapeId="0">
      <text>
        <r>
          <rPr>
            <b/>
            <sz val="9"/>
            <color indexed="81"/>
            <rFont val="Tahoma"/>
            <family val="2"/>
          </rPr>
          <t>teso:</t>
        </r>
        <r>
          <rPr>
            <sz val="9"/>
            <color indexed="81"/>
            <rFont val="Tahoma"/>
            <family val="2"/>
          </rPr>
          <t xml:space="preserve">
RBA FGR + CONVENIO CVC DEFICIT
</t>
        </r>
      </text>
    </comment>
    <comment ref="AL268" authorId="2" shapeId="0">
      <text>
        <r>
          <rPr>
            <b/>
            <sz val="9"/>
            <color indexed="81"/>
            <rFont val="Tahoma"/>
            <family val="2"/>
          </rPr>
          <t>teso:</t>
        </r>
        <r>
          <rPr>
            <sz val="9"/>
            <color indexed="81"/>
            <rFont val="Tahoma"/>
            <family val="2"/>
          </rPr>
          <t xml:space="preserve">
RBA FGR.
39.000.000 2,5X1000</t>
        </r>
      </text>
    </comment>
    <comment ref="AL273" authorId="0" shapeId="0">
      <text>
        <r>
          <rPr>
            <b/>
            <sz val="9"/>
            <color rgb="FF000000"/>
            <rFont val="Tahoma"/>
            <family val="2"/>
          </rPr>
          <t>Autor:
FGR - RBA FGR</t>
        </r>
      </text>
    </comment>
    <comment ref="X275" authorId="4" shapeId="0">
      <text>
        <r>
          <rPr>
            <b/>
            <sz val="9"/>
            <color indexed="81"/>
            <rFont val="Tahoma"/>
            <family val="2"/>
          </rPr>
          <t>HP:</t>
        </r>
        <r>
          <rPr>
            <sz val="9"/>
            <color indexed="81"/>
            <rFont val="Tahoma"/>
            <family val="2"/>
          </rPr>
          <t xml:space="preserve">
nomina inspecciones </t>
        </r>
      </text>
    </comment>
    <comment ref="X278" authorId="4" shapeId="0">
      <text>
        <r>
          <rPr>
            <b/>
            <sz val="9"/>
            <color indexed="81"/>
            <rFont val="Tahoma"/>
            <family val="2"/>
          </rPr>
          <t>HP:</t>
        </r>
        <r>
          <rPr>
            <sz val="9"/>
            <color indexed="81"/>
            <rFont val="Tahoma"/>
            <family val="2"/>
          </rPr>
          <t xml:space="preserve">
nomina comisarias e Inspecciones
</t>
        </r>
      </text>
    </comment>
    <comment ref="AL283" authorId="0" shapeId="0">
      <text>
        <r>
          <rPr>
            <b/>
            <sz val="9"/>
            <color rgb="FF000000"/>
            <rFont val="Tahoma"/>
            <family val="2"/>
          </rPr>
          <t>Autor:</t>
        </r>
        <r>
          <rPr>
            <sz val="9"/>
            <color rgb="FF000000"/>
            <rFont val="Tahoma"/>
            <family val="2"/>
          </rPr>
          <t xml:space="preserve">
multas codigo de policia.
Codigo de Policia Decreto 1284- 2017</t>
        </r>
      </text>
    </comment>
    <comment ref="X313" authorId="4" shapeId="0">
      <text>
        <r>
          <rPr>
            <b/>
            <sz val="9"/>
            <color indexed="81"/>
            <rFont val="Tahoma"/>
            <family val="2"/>
          </rPr>
          <t>HP:</t>
        </r>
        <r>
          <rPr>
            <sz val="9"/>
            <color indexed="81"/>
            <rFont val="Tahoma"/>
            <family val="2"/>
          </rPr>
          <t xml:space="preserve">
sinap</t>
        </r>
      </text>
    </comment>
    <comment ref="Z313" authorId="4" shapeId="0">
      <text>
        <r>
          <rPr>
            <b/>
            <sz val="9"/>
            <color indexed="81"/>
            <rFont val="Tahoma"/>
            <family val="2"/>
          </rPr>
          <t>HP:</t>
        </r>
        <r>
          <rPr>
            <sz val="9"/>
            <color indexed="81"/>
            <rFont val="Tahoma"/>
            <family val="2"/>
          </rPr>
          <t xml:space="preserve">
sinap</t>
        </r>
      </text>
    </comment>
    <comment ref="AL315" authorId="2" shapeId="0">
      <text>
        <r>
          <rPr>
            <b/>
            <sz val="9"/>
            <color indexed="81"/>
            <rFont val="Tahoma"/>
            <family val="2"/>
          </rPr>
          <t>teso:</t>
        </r>
        <r>
          <rPr>
            <sz val="9"/>
            <color indexed="81"/>
            <rFont val="Tahoma"/>
            <family val="2"/>
          </rPr>
          <t xml:space="preserve">
Retiros FONPET</t>
        </r>
      </text>
    </comment>
    <comment ref="Z316" authorId="1" shapeId="0">
      <text>
        <r>
          <rPr>
            <b/>
            <sz val="9"/>
            <color indexed="81"/>
            <rFont val="Tahoma"/>
            <family val="2"/>
          </rPr>
          <t>USUARIO:</t>
        </r>
        <r>
          <rPr>
            <sz val="9"/>
            <color indexed="81"/>
            <rFont val="Tahoma"/>
            <family val="2"/>
          </rPr>
          <t xml:space="preserve">
VF IPS - TOTAL POR 675525855-402785004,28 -23096018,84
Se proyecta una disminuicon de 23,096,018,84 porque los recursos fueron insuficientes </t>
        </r>
      </text>
    </comment>
    <comment ref="AL316" authorId="2" shapeId="0">
      <text>
        <r>
          <rPr>
            <b/>
            <sz val="9"/>
            <color indexed="81"/>
            <rFont val="Tahoma"/>
            <family val="2"/>
          </rPr>
          <t>teso:</t>
        </r>
        <r>
          <rPr>
            <sz val="9"/>
            <color indexed="81"/>
            <rFont val="Tahoma"/>
            <family val="2"/>
          </rPr>
          <t xml:space="preserve">
RECURSOS CREDITO
</t>
        </r>
      </text>
    </comment>
    <comment ref="X317" authorId="1" shapeId="0">
      <text>
        <r>
          <rPr>
            <b/>
            <sz val="9"/>
            <color indexed="81"/>
            <rFont val="Tahoma"/>
            <family val="2"/>
          </rPr>
          <t>USUARIO:</t>
        </r>
        <r>
          <rPr>
            <sz val="9"/>
            <color indexed="81"/>
            <rFont val="Tahoma"/>
            <family val="2"/>
          </rPr>
          <t xml:space="preserve">
SE UBICAN TEMPORALMENTE EN OTRO PROYECTO YA QUE CON ESTA FUENTE NO SE PUEDE FINANCIAR EL PRODUCTO IPS </t>
        </r>
      </text>
    </comment>
    <comment ref="AL318" authorId="1" shapeId="0">
      <text>
        <r>
          <rPr>
            <b/>
            <sz val="9"/>
            <color indexed="81"/>
            <rFont val="Tahoma"/>
            <family val="2"/>
          </rPr>
          <t>USUARIO:</t>
        </r>
        <r>
          <rPr>
            <sz val="9"/>
            <color indexed="81"/>
            <rFont val="Tahoma"/>
            <family val="2"/>
          </rPr>
          <t xml:space="preserve">
Reintegros RP </t>
        </r>
      </text>
    </comment>
    <comment ref="X327" authorId="2" shapeId="0">
      <text>
        <r>
          <rPr>
            <b/>
            <sz val="9"/>
            <color indexed="81"/>
            <rFont val="Tahoma"/>
            <family val="2"/>
          </rPr>
          <t>teso:</t>
        </r>
        <r>
          <rPr>
            <sz val="9"/>
            <color indexed="81"/>
            <rFont val="Tahoma"/>
            <family val="2"/>
          </rPr>
          <t xml:space="preserve">
Moni recuerda Dejarle a esta meta por lo menos $20.000.000 PRIORITARIO</t>
        </r>
      </text>
    </comment>
    <comment ref="AL327" authorId="2" shapeId="0">
      <text>
        <r>
          <rPr>
            <b/>
            <sz val="9"/>
            <color indexed="81"/>
            <rFont val="Tahoma"/>
            <family val="2"/>
          </rPr>
          <t>teso:</t>
        </r>
        <r>
          <rPr>
            <sz val="9"/>
            <color indexed="81"/>
            <rFont val="Tahoma"/>
            <family val="2"/>
          </rPr>
          <t xml:space="preserve">
Fonade convenio Sisben</t>
        </r>
      </text>
    </comment>
    <comment ref="X330" authorId="2" shapeId="0">
      <text>
        <r>
          <rPr>
            <b/>
            <sz val="9"/>
            <color indexed="81"/>
            <rFont val="Tahoma"/>
            <family val="2"/>
          </rPr>
          <t>teso:</t>
        </r>
        <r>
          <rPr>
            <sz val="9"/>
            <color indexed="81"/>
            <rFont val="Tahoma"/>
            <family val="2"/>
          </rPr>
          <t xml:space="preserve">
menos 50</t>
        </r>
      </text>
    </comment>
    <comment ref="Y345" authorId="2" shapeId="0">
      <text>
        <r>
          <rPr>
            <b/>
            <sz val="9"/>
            <color indexed="81"/>
            <rFont val="Tahoma"/>
            <family val="2"/>
          </rPr>
          <t>teso:</t>
        </r>
        <r>
          <rPr>
            <sz val="9"/>
            <color indexed="81"/>
            <rFont val="Tahoma"/>
            <family val="2"/>
          </rPr>
          <t xml:space="preserve">
Parque Zaragoza: ($962.920.638,78)</t>
        </r>
      </text>
    </comment>
    <comment ref="Z345" authorId="1" shapeId="0">
      <text>
        <r>
          <rPr>
            <b/>
            <sz val="9"/>
            <color indexed="81"/>
            <rFont val="Tahoma"/>
            <family val="2"/>
          </rPr>
          <t>USUARIO:</t>
        </r>
        <r>
          <rPr>
            <sz val="9"/>
            <color indexed="81"/>
            <rFont val="Tahoma"/>
            <family val="2"/>
          </rPr>
          <t xml:space="preserve">
Vigencias Futuras: ($423.242.833 Alamos) ($764.999.426 Villa Helena) ($764.972.808 Libertad) ($610.300.000 Santa Ana) ($1.432.179.111 San Jeronimo) </t>
        </r>
      </text>
    </comment>
    <comment ref="X346" authorId="1" shapeId="0">
      <text>
        <r>
          <rPr>
            <b/>
            <sz val="9"/>
            <color indexed="81"/>
            <rFont val="Tahoma"/>
            <family val="2"/>
          </rPr>
          <t>USUARIO:</t>
        </r>
        <r>
          <rPr>
            <sz val="9"/>
            <color indexed="81"/>
            <rFont val="Tahoma"/>
            <family val="2"/>
          </rPr>
          <t xml:space="preserve">
Acuaparque</t>
        </r>
      </text>
    </comment>
    <comment ref="AL347" authorId="1" shapeId="0">
      <text>
        <r>
          <rPr>
            <b/>
            <sz val="9"/>
            <color indexed="81"/>
            <rFont val="Tahoma"/>
            <family val="2"/>
          </rPr>
          <t>USUARIO:</t>
        </r>
        <r>
          <rPr>
            <sz val="9"/>
            <color indexed="81"/>
            <rFont val="Tahoma"/>
            <family val="2"/>
          </rPr>
          <t xml:space="preserve">
Convenio Min Interior.</t>
        </r>
      </text>
    </comment>
    <comment ref="Z348" authorId="1" shapeId="0">
      <text>
        <r>
          <rPr>
            <b/>
            <sz val="9"/>
            <color indexed="81"/>
            <rFont val="Tahoma"/>
            <family val="2"/>
          </rPr>
          <t>USUARIO:</t>
        </r>
        <r>
          <rPr>
            <sz val="9"/>
            <color indexed="81"/>
            <rFont val="Tahoma"/>
            <family val="2"/>
          </rPr>
          <t xml:space="preserve">
Plaza de ferias</t>
        </r>
      </text>
    </comment>
    <comment ref="Z349" authorId="1" shapeId="0">
      <text>
        <r>
          <rPr>
            <b/>
            <sz val="9"/>
            <color indexed="81"/>
            <rFont val="Tahoma"/>
            <family val="2"/>
          </rPr>
          <t>USUARIO:</t>
        </r>
        <r>
          <rPr>
            <sz val="9"/>
            <color indexed="81"/>
            <rFont val="Tahoma"/>
            <family val="2"/>
          </rPr>
          <t xml:space="preserve">
* Estudios colegios * Parque salud *Acuaparque, Menos Parque Salud</t>
        </r>
      </text>
    </comment>
    <comment ref="AL349" authorId="1" shapeId="0">
      <text>
        <r>
          <rPr>
            <b/>
            <sz val="9"/>
            <color indexed="81"/>
            <rFont val="Tahoma"/>
            <family val="2"/>
          </rPr>
          <t>USUARIO:</t>
        </r>
        <r>
          <rPr>
            <sz val="9"/>
            <color indexed="81"/>
            <rFont val="Tahoma"/>
            <family val="2"/>
          </rPr>
          <t xml:space="preserve">
Convenio Min Interior.</t>
        </r>
      </text>
    </comment>
    <comment ref="AL350" authorId="1" shapeId="0">
      <text>
        <r>
          <rPr>
            <b/>
            <sz val="9"/>
            <color indexed="81"/>
            <rFont val="Tahoma"/>
            <family val="2"/>
          </rPr>
          <t>USUARIO:</t>
        </r>
        <r>
          <rPr>
            <sz val="9"/>
            <color indexed="81"/>
            <rFont val="Tahoma"/>
            <family val="2"/>
          </rPr>
          <t xml:space="preserve">
Recursos DPS</t>
        </r>
      </text>
    </comment>
    <comment ref="I353" authorId="1" shapeId="0">
      <text>
        <r>
          <rPr>
            <b/>
            <sz val="9"/>
            <color indexed="81"/>
            <rFont val="Tahoma"/>
            <family val="2"/>
          </rPr>
          <t>USUARIO:</t>
        </r>
        <r>
          <rPr>
            <sz val="9"/>
            <color indexed="81"/>
            <rFont val="Tahoma"/>
            <family val="2"/>
          </rPr>
          <t xml:space="preserve">
Producto adicionado según Decreto No. 098 de Julio de 2022</t>
        </r>
      </text>
    </comment>
    <comment ref="Z353" authorId="1" shapeId="0">
      <text>
        <r>
          <rPr>
            <b/>
            <sz val="9"/>
            <color indexed="81"/>
            <rFont val="Tahoma"/>
            <family val="2"/>
          </rPr>
          <t>USUARIO:</t>
        </r>
        <r>
          <rPr>
            <sz val="9"/>
            <color indexed="81"/>
            <rFont val="Tahoma"/>
            <family val="2"/>
          </rPr>
          <t xml:space="preserve">
Construccion 14 locales</t>
        </r>
      </text>
    </comment>
    <comment ref="X359" authorId="1" shapeId="0">
      <text>
        <r>
          <rPr>
            <b/>
            <sz val="9"/>
            <color indexed="81"/>
            <rFont val="Tahoma"/>
            <family val="2"/>
          </rPr>
          <t>USUARIO:</t>
        </r>
        <r>
          <rPr>
            <sz val="9"/>
            <color indexed="81"/>
            <rFont val="Tahoma"/>
            <family val="2"/>
          </rPr>
          <t xml:space="preserve">
Urbanismo carrerra 5</t>
        </r>
      </text>
    </comment>
    <comment ref="AL359" authorId="2" shapeId="0">
      <text>
        <r>
          <rPr>
            <b/>
            <sz val="9"/>
            <color indexed="81"/>
            <rFont val="Tahoma"/>
            <family val="2"/>
          </rPr>
          <t>teso:</t>
        </r>
        <r>
          <rPr>
            <sz val="9"/>
            <color indexed="81"/>
            <rFont val="Tahoma"/>
            <family val="2"/>
          </rPr>
          <t xml:space="preserve">
 VF Renovacion espacio publico: $624.953.182,66 Recursos del Crédito +
$156.000.000 Transporte por gasoductos 
</t>
        </r>
      </text>
    </comment>
  </commentList>
</comments>
</file>

<file path=xl/sharedStrings.xml><?xml version="1.0" encoding="utf-8"?>
<sst xmlns="http://schemas.openxmlformats.org/spreadsheetml/2006/main" count="4648" uniqueCount="1873">
  <si>
    <t>PLAN OPERATIVO ANUAL DE INVERSIONES (POAI)</t>
  </si>
  <si>
    <t>MUNICIPIO DE CARTAGO</t>
  </si>
  <si>
    <t>NIT: 891.900.493-2</t>
  </si>
  <si>
    <t>INICIAL VIGENCIA 2023</t>
  </si>
  <si>
    <t>CODIGO EJE</t>
  </si>
  <si>
    <t>EJE ESTRATÉGICO</t>
  </si>
  <si>
    <t>DESCRIPCIÓN META PRODUCTO</t>
  </si>
  <si>
    <t>HOMOLOGACIÓN SECTOR CATALOGO</t>
  </si>
  <si>
    <t xml:space="preserve">CODIGO DEL SECTOR CATALOGO </t>
  </si>
  <si>
    <t>HOMOLOGACIÓN PROGRAMA CATALOGO</t>
  </si>
  <si>
    <t>CODIGO PROGRAMA CATALOGO</t>
  </si>
  <si>
    <t>PRODUCTO CATALOGO</t>
  </si>
  <si>
    <t>CODIGO PRODUCTO CATALOGO</t>
  </si>
  <si>
    <t>DESCRIPCIÓN DEPRODUCTO CATALOGO</t>
  </si>
  <si>
    <t>CODIGO HOMOLOGACIÓN INDICADOR DE PRODUCTO CATALOGO</t>
  </si>
  <si>
    <t>HOMOLOGACIÓN INDICADOR DE PRODUCTO CATALOGO</t>
  </si>
  <si>
    <t>Unidad de medida</t>
  </si>
  <si>
    <t>ACCIONES</t>
  </si>
  <si>
    <t>Codigo Proyeto BPIM</t>
  </si>
  <si>
    <t>Nombre del Proyecto</t>
  </si>
  <si>
    <t>SGP Alimentación Escolar 2023</t>
  </si>
  <si>
    <t>PAE</t>
  </si>
  <si>
    <t>SGP APSB 2023</t>
  </si>
  <si>
    <t>SGP Cultura 2023</t>
  </si>
  <si>
    <t>SGP Deporte 2023</t>
  </si>
  <si>
    <t>SGP Educación 2023</t>
  </si>
  <si>
    <t xml:space="preserve"> SGP Salud 2023</t>
  </si>
  <si>
    <t>SGP PG OSE (Libre Inversión) 2023</t>
  </si>
  <si>
    <t>SGP Libre Destinación 42% Mpios 4, 5 y 6 Cat 2023</t>
  </si>
  <si>
    <t>Recursos Propios 2023</t>
  </si>
  <si>
    <t>FOSYGA 2023 (Nacional)</t>
  </si>
  <si>
    <t>Etesa (Coljuegos) 2023</t>
  </si>
  <si>
    <t>Rentas Cedidas 2023</t>
  </si>
  <si>
    <t>Recursos IVC SUPERSALUD</t>
  </si>
  <si>
    <t>Estampilla Procultura 2023</t>
  </si>
  <si>
    <t>Estampilla Pro Tercera Edad 2023</t>
  </si>
  <si>
    <t>Impuesto de Seguridad y Convivencia (Fonsep) 2023</t>
  </si>
  <si>
    <t>Sobretasa Bomberil 2023</t>
  </si>
  <si>
    <t>COES Estratificacion</t>
  </si>
  <si>
    <t xml:space="preserve"> Rendimientos Financieros  2023</t>
  </si>
  <si>
    <t>Regalias 2023</t>
  </si>
  <si>
    <t>Otros 2023</t>
  </si>
  <si>
    <t xml:space="preserve"> Total 2023</t>
  </si>
  <si>
    <t>Dependencia Responsable</t>
  </si>
  <si>
    <t>POLITICA SOCIAL POR EL BUEN VIVIR</t>
  </si>
  <si>
    <t>EDUCACIÓN</t>
  </si>
  <si>
    <t xml:space="preserve">Implementar una (1) estrategia para que 18.000 niños, niñas y adolescentes accedan y permanezcan en el sistema educativo municipal </t>
  </si>
  <si>
    <t>Calidad, cobertura y fortalecimiento de la educación inicial, prescolar, básica y media</t>
  </si>
  <si>
    <t>Servicio educativo</t>
  </si>
  <si>
    <t>2201071</t>
  </si>
  <si>
    <t>Contempla las actividades asociadas al pago de nómina del personal docente, directivo docente  y administrativo de los establecimientos educativos, incluidos los gastos inherentes a la nómina como los aportes patronales y parafiscales. Así mismo, incluye la  prestación del servicio educativo a través de la contratación con privados y los servicios administrativos de apoyo a la prestación del servicio educativo tales como arrendamiento de bienes inmuebles, servicios de aseo y vigilancia, impresiones y publicaciones, primas por seguros para amparar personas y bienes de los establecimientos educativos, el desarrollo de las acciones requeridas para la adecuada disposición de los bienes y la mitigación del deterioro y el pago de servicios públicos domiciliarios y telefonía móvil e internet.</t>
  </si>
  <si>
    <t>220107100</t>
  </si>
  <si>
    <t>Establecimientos educativos en operación</t>
  </si>
  <si>
    <t>Número</t>
  </si>
  <si>
    <t>Arrendamiento de bien inmueble para el funcionamiento de Instituciones Educativas Oficiales  del Municipio de Cartago.
Apoyo para la prestación del servico educativo mediante transferencia de recursos al Fondo de servicios educativo en el año 2021 por no asignación de recursos de gratuidad.</t>
  </si>
  <si>
    <t>2022761470090</t>
  </si>
  <si>
    <r>
      <t>MEJORAMIENTO DE LA CALIDAD Y FORTALECIMIENTO DEL ACCESO Y LA PERMANENCIA EN LA EDUCACIÓN EN EL MUNICIPIO DE CARTAGO ($</t>
    </r>
    <r>
      <rPr>
        <b/>
        <sz val="10.5"/>
        <color rgb="FF00B050"/>
        <rFont val="Arial"/>
        <family val="2"/>
      </rPr>
      <t>66.743.728.328,72</t>
    </r>
    <r>
      <rPr>
        <b/>
        <sz val="11"/>
        <color rgb="FF00B050"/>
        <rFont val="Calibri"/>
        <family val="2"/>
        <scheme val="minor"/>
      </rPr>
      <t>)</t>
    </r>
  </si>
  <si>
    <t>SECRETARIA DE EDUCACION</t>
  </si>
  <si>
    <t xml:space="preserve">Garantizar el ingreso y permanencia de 950 niñas y niños y adolescentes de la población en situación de vulnerabilidad al sistema educativo </t>
  </si>
  <si>
    <t>Servicio de fomento para la permanencia en programas de educación formal</t>
  </si>
  <si>
    <t>2201033</t>
  </si>
  <si>
    <t>Incluye la implementación de estrategias para fortalecer las acciones de retención estudiantil de la población vulnerable escolarizada en el sistema educativo</t>
  </si>
  <si>
    <t>220103300</t>
  </si>
  <si>
    <t>Personas beneficiarias de estrategias de permanencia</t>
  </si>
  <si>
    <t>Atención transversal a estudiantes caracterizados como población vulnerable en el SIMAT.
Dotación de Kits escolares para población vulnerable del sector educativo oficial.</t>
  </si>
  <si>
    <t>Garantizar la gratuidad a  18.000 niños, niñas y adolescentes del sector oficial</t>
  </si>
  <si>
    <t>Incorporar en el presupuesto los recursos correspondientes a la Gratuidad en la educación, los cuales son Recursos sin situación de fondos (SSF)</t>
  </si>
  <si>
    <t>Beneficiar a 6.235 niños, niñas y adolescentes con el programa de alimentación escolar por año</t>
  </si>
  <si>
    <t>Servicio de apoyo a la permanencia con alimentación escolar</t>
  </si>
  <si>
    <t>2201028</t>
  </si>
  <si>
    <t>Incluye la implementación de estrategias de alimentación escolar para fortalecer las acciones de retención estudiantil</t>
  </si>
  <si>
    <t>220102801</t>
  </si>
  <si>
    <t>Beneficiarios de la alimentación escolar</t>
  </si>
  <si>
    <t>Contratar el  suministro del complemento alimentario AM-PM y ALMUERZOS para estudiantes focalizados de las Instituciones Educativas Oficiales del Municipio de Cartago. 
Contratar profesionales para conformar el equipo de  apoyo a la supervisión del programa de alimentación escolar PAE 
Pago de Costos de Bolsa Mercantil Colombiana y comisión a sociedad comisionista de Bolsa. (En caso de realizarce la contratación atravez de la Bolsa Mercantil)</t>
  </si>
  <si>
    <t>2022761470021 - 2022761470065 (Vigencias Futuras)</t>
  </si>
  <si>
    <t>IMPLEMENTACIÓN DEL PROGRAMA DE ALIMENTACIÓN ESCOLAR (PAE) EN EL MUNICIPIO DE CARTAGO ($3.523.393.348,02) - IMPLEMENTACIÓN DEL PROGRAMA DE ALIMENTACIÓN ESCOLAR (PAE) EN EL MUNICIPIO DE CARTAGO ($4.222.121.612,00)</t>
  </si>
  <si>
    <t>Beneficiar a 300 niños, niñas y adolescentes con el programa de transporte escolar por año</t>
  </si>
  <si>
    <t>Servicio de apoyo a la permanencia con transporte escolar</t>
  </si>
  <si>
    <t>2201029</t>
  </si>
  <si>
    <t>Incluye la implementación de estrategias de transporte escolar para fortalecer las acciones de retención estudiantil</t>
  </si>
  <si>
    <t>220102900</t>
  </si>
  <si>
    <t>Beneficiarios de transporte escolar</t>
  </si>
  <si>
    <t>BRINDAR EL SERVICIO DE TRANSPORTE ESCOLAR PARA ESTUDIANTES DE LAS INSTITUCIONES EDUCATIVAS OFICIALES QUE LO REQUIERAN.</t>
  </si>
  <si>
    <t>Dotar y soportar a doce (12) Instituciones Educativas de equipos de computo y software.</t>
  </si>
  <si>
    <t>Infraestructura educativa dotada</t>
  </si>
  <si>
    <t>2201069</t>
  </si>
  <si>
    <t>Incluye la dotación básica escolar de mobiliario, material didáctico – pedagógico, implementos básicos para funcionamiento. (Manejo de Residuos del Establecimiento Educativo, Menaje y Equipos de Cocina, Enfermería, Equipos de Manejo de Emergencias y Equipo Básico de Mantenimiento.) y dispositivos electrónicos en el marco de los lineamientos establecidos por el Ministerio de Educación Nacional.</t>
  </si>
  <si>
    <t>220106904</t>
  </si>
  <si>
    <t>Sedes dotadas con dispositivos tecnológicos</t>
  </si>
  <si>
    <t xml:space="preserve">Dotación de infraestructura educativa oficial con dispositivos tecnológicos  en el marco de los lineamientos establecidos por el Ministerio de Educación Nacional.
</t>
  </si>
  <si>
    <t>Garantizar a las doce (12) Instituciones Educativas el servicio de conexión total,en uso y apropiación de nuevas tecnologias y conectividad</t>
  </si>
  <si>
    <t>Servicio de accesibilidad a contenidos web para fines pedagógicos</t>
  </si>
  <si>
    <t>2201050</t>
  </si>
  <si>
    <t>Corresponde a la instalación del servicio de internet en los establecimientos educativos para fines pedagógicos</t>
  </si>
  <si>
    <t>220105001</t>
  </si>
  <si>
    <t>Establecimientos educativos conectados a internet</t>
  </si>
  <si>
    <t>Contratar la prestación del servicio de internet en los establecimientos educativos para fines pedagógicos.</t>
  </si>
  <si>
    <t>Formular e implementar un (1) programa de formación en ciencia, tecnología, innovación en las instituciones educativas oficiales urbanas y rurales del municipio</t>
  </si>
  <si>
    <t>CIENCIA, TECNOLOGÍA E INNOVACIÓN</t>
  </si>
  <si>
    <t>Generación de una cultura que valora y gestiona el conocimiento y la innovación</t>
  </si>
  <si>
    <t>Servicio para el fortalecimiento de capacidades institucionales para el fomento de vocación científica</t>
  </si>
  <si>
    <t>3904006</t>
  </si>
  <si>
    <t>Busca el fortalecimiento de las capacidades institucionales a través de estrategias para el fomento de vocaciones científicas en los niños y jóvenes.</t>
  </si>
  <si>
    <t>390400604</t>
  </si>
  <si>
    <t>Instituciones educativas que participan en programas que fomentan la cultura de la Ciencia, la Tecnología y la Innovación fortalecidas</t>
  </si>
  <si>
    <t>Realizar 48 actividades para el apoyo al mejoramiento de la calidad de las IE en el cuatrienio</t>
  </si>
  <si>
    <t>Servicio de asistencia técnica en educación inicial, preescolar, básica y media</t>
  </si>
  <si>
    <t>2201006</t>
  </si>
  <si>
    <t xml:space="preserve">Incluyen los Servicio de asesoría y orientación técnica prestados a las Secretarías de Educación o por estas en los temas relacionados con la política educativa y aquellos definidos para la educación inicial. </t>
  </si>
  <si>
    <t>220100602</t>
  </si>
  <si>
    <t>Establecimientos Educativos oficiales con acompañamiento en el marco de las estrategias de calidad educativa</t>
  </si>
  <si>
    <t xml:space="preserve">Brindar asistencia técnica a las Instituciones Educativas Oficiales, desarrollando las actividades del Plan de Apoyo al Mejoramiento (PAM) de la Calidad educativa. </t>
  </si>
  <si>
    <t>Formular e implementar programas que desarrollen competencias educativas en las 12 IE del sector oficial durante el cuatrienio</t>
  </si>
  <si>
    <t>Servicio de educación informal</t>
  </si>
  <si>
    <t>2201049</t>
  </si>
  <si>
    <t>Corresponde a la oferta educativa informal como talleres, foros, capacitaciones presenciales o virtuales dirigida a los miembros de la comunidad educativa que tienen como objetivo brindar oportunidades para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</si>
  <si>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220104902</t>
  </si>
  <si>
    <t>Foros educativos territoriales realizados</t>
  </si>
  <si>
    <t>Realización de los Foros Educativos Territoriales para dar a conocer experiencias significativas.</t>
  </si>
  <si>
    <t>Garantizar el pago oportuno de los servicios públicos de las doce (12) Instituciones Educativas del sector oficial del municipio</t>
  </si>
  <si>
    <t>Pago de servicios públicos de los establecimientos educativos oficiales</t>
  </si>
  <si>
    <t>Formar 400 docentes en metodologias y competencias modernas (TIC, investigación, ciencia y tecnología ) de acuerdo al Plan de capacitación y formación docente</t>
  </si>
  <si>
    <t>220104903</t>
  </si>
  <si>
    <t>Docentes capacitados</t>
  </si>
  <si>
    <t>Ejecutar el Plan de Formación y Capacitación docente mediante talleres, foros, capacitaciones presenciales o virtuales.</t>
  </si>
  <si>
    <t>Servicio de fortalecimiento a las capacidades de los docentes de educación Inicial, preescolar, básica y media</t>
  </si>
  <si>
    <t>Incluye el apoyo prestado a docentes, directivos docentes y agentes educativos para la realización de estudios en los diferentes niveles educativos con el fin de que estos fortalezcan sus capacidades.</t>
  </si>
  <si>
    <t>Docentes de educación inicial, preescolar, básica y media beneficiados con estrategias de acceso y permanencia a programas de posgrado</t>
  </si>
  <si>
    <t>Apoyar a los docentes y directivos docentes para la realización de estudios de posgrado con el fin de que estos fortalezcan sus capacidades.</t>
  </si>
  <si>
    <t>Realizar Actualización y Seguimiento a los doce(12) Planes de Emergencia y Seguridad Escolar de la Instituciónes Educativas</t>
  </si>
  <si>
    <t>Servicio de gestión de riesgos y desastres en establecimientos educativos</t>
  </si>
  <si>
    <t>2201068</t>
  </si>
  <si>
    <t>Corresponde a las acciones necesarias para la prevención y atención de riesgos y desastres naturales en el marco de los Planes Escolares para la Gestión del Riesgo. Incluye los sistemas de alerta, planes de evacuación, medidas de protección, brigadas, dotación de equipos y materiales, como elementos complementarios.</t>
  </si>
  <si>
    <t>220106800</t>
  </si>
  <si>
    <t>Establecimientos educativos con acciones de gestión del riesgo implementadas</t>
  </si>
  <si>
    <t>Realizar Actualización y Seguimiento a los Planes Escolares de Gestión del Riesgo (PEGR) de las Instituciones Educativas Oficiales.
Compra de elementos necesarios para los protocolos de bioseguridad por Pandemia COVID - 19 correspondiente al FOME - fondo para la mitigación de la emergencia, para el inicio de la modalidad de alternancia educativa.</t>
  </si>
  <si>
    <t>Implementar un (1) plan de aprendizaje del ingles (Bilinguismo)</t>
  </si>
  <si>
    <t>Servicio educativo de promoción del bilingüismo para docentes</t>
  </si>
  <si>
    <t>2201060</t>
  </si>
  <si>
    <t>Se refiere a los procesos y planes de formación docente que posibiliten el aprendizaje o mejoramiento del dominio del nivel de una lengua extranjera, el mejoramiento de las prácticas de aula,  la renovación metodológica para la enseñanza de otras lenguas y el fomento a la implementación del currículo sugerido de otros idiomas.</t>
  </si>
  <si>
    <t>220106000</t>
  </si>
  <si>
    <t>Docentes beneficiados con estrategias de promoción del bilingüismo</t>
  </si>
  <si>
    <t>Realizar procesos de formación para docentes  que posibiliten el aprendizaje o mejoramiento del dominio del nivel de una lengua extranjera (Ingles)</t>
  </si>
  <si>
    <t>Actualizar e implementar un (1) Plan Educativo Municipal de conformidad con el Plan Decenal de Educación</t>
  </si>
  <si>
    <t>Documentos de planeación</t>
  </si>
  <si>
    <t>2201001</t>
  </si>
  <si>
    <t>Incluyen los servicio de asesoría y orientación técnica prestados a las Secretarías de Educación o por estas en los temas relacionados con la política educativa y aquellos definidos para la educación inicial, preescolar, básica y media.</t>
  </si>
  <si>
    <t>220100100</t>
  </si>
  <si>
    <t>Documentos de planeación para la educación inicial, preescolar, básica y media emitidos</t>
  </si>
  <si>
    <t xml:space="preserve">Actualizar el Plan Educativo Municipal 
Construir el Plan Decenal Municipal de Educación.
</t>
  </si>
  <si>
    <t>Realizar mantenimiento a la infraestructura física de nueve (9) Instituciones Educativas urbanas y rurales del municipio</t>
  </si>
  <si>
    <t>Infraestructura educativa mantenida</t>
  </si>
  <si>
    <t>2201062</t>
  </si>
  <si>
    <t>Conjunto de acciones periódicas y sistemáticas realizadas con el propósito de asegurar, garantizar o extender la vida útil de la infraestructura, necesarias para conservar las condiciones originales de funcionamiento normal y adecuado, su seguridad, productividad, confort, imagen corporativa, salubridad e higiene.</t>
  </si>
  <si>
    <t>220106200</t>
  </si>
  <si>
    <t>Sedes mantenidas</t>
  </si>
  <si>
    <t>Mantenimiento a la infraestructura física de Instituciones Educativas Oficiales.</t>
  </si>
  <si>
    <t>2022761470090 - (RECURSOS CREDITO) - 2022761470061</t>
  </si>
  <si>
    <r>
      <t>MEJORAMIENTO DE LA CALIDAD Y FORTALECIMIENTO DEL ACCESO Y LA PERMANENCIA EN LA EDUCACIÓN EN EL MUNICIPIO DE CARTAGO ($</t>
    </r>
    <r>
      <rPr>
        <b/>
        <sz val="10.5"/>
        <color rgb="FF00B050"/>
        <rFont val="Arial"/>
        <family val="2"/>
      </rPr>
      <t>66.743.728.328,72</t>
    </r>
    <r>
      <rPr>
        <b/>
        <sz val="11"/>
        <color rgb="FF00B050"/>
        <rFont val="Calibri"/>
        <family val="2"/>
        <scheme val="minor"/>
      </rPr>
      <t>) - MANTENIMIENTO Y MEJORAMIENTO DE LA INFRAESTRUCTURA EDUCATIVA EN EL MUNICIPIO DE CARTAGO ($1.200.000.000,00) - MEJORAMIENTO DE LA CALIDAD EDUCATIVA MEDIANTE LA INTERVENCIÓN EN LA INFRAESTRUCTURA A 20 ESTABLECIMIENTOS OFICIALES DEL MUNICIPIO DE CARTAGO ($1.667.112.728,00)</t>
    </r>
  </si>
  <si>
    <t>Construir y adecuar infraestructura educativa de ocho (8) Instituciones Educativas urbanas y rurales</t>
  </si>
  <si>
    <t>Infraestructura educativa mejorada</t>
  </si>
  <si>
    <t>2201052</t>
  </si>
  <si>
    <t>Contempla los diferentes tipos de intervención por mejoramiento de la infraestructura escolar existente en las categorías de:1. Mejoramiento: Corresponden a intervenciones de obras menores o de mejoramiento de elementos constructivos, para el mejoramiento de las condiciones de uso y operación de la infraestructura frente a condiciones de riesgo o mantenimiento.2.Reforzamiento: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educativa.Con éstas intervenciones de mejoramiento de los ambientes pedagógicos básicos y complementarios definidos en la NTC 4595,  cuyo objetivo sea el de mejorar las condiciones de prestación del servicio educativo de la población matriculada.</t>
  </si>
  <si>
    <t>220105200</t>
  </si>
  <si>
    <t xml:space="preserve">Sedes educativas mejoradas </t>
  </si>
  <si>
    <t>Mejoramiento de la infraestructura de las Instituciones Educativas Oficiales, mediante diferentes tipos de intervención como: Mejoramiento, Reforzamiento (NSR 10), Restauración, Ampliación o nuevas etapas, Restitución o reubicación parcial en la sede existente, Obras de Emergencia. Acorde a los establecido en la NTC 4595.</t>
  </si>
  <si>
    <t>2022761470090 - (RECURSOS CREDITO) - 2022761470061 - 2022761470087 (Vigencias Futuras 2023-2037)</t>
  </si>
  <si>
    <r>
      <rPr>
        <b/>
        <sz val="11"/>
        <color rgb="FF00B050"/>
        <rFont val="Calibri"/>
        <family val="2"/>
        <scheme val="minor"/>
      </rPr>
      <t>MEJORAMIENTO DE LA CALIDAD Y FORTALECIMIENTO DEL ACCESO Y LA PERMANENCIA EN LA EDUCACIÓN EN EL MUNICIPIO DE CARTAGO ($66.743.728.328,72</t>
    </r>
    <r>
      <rPr>
        <b/>
        <sz val="11"/>
        <color theme="1"/>
        <rFont val="Calibri"/>
        <family val="2"/>
        <scheme val="minor"/>
      </rPr>
      <t>) - MANTENIMIENTO Y MEJORAMIENTO DE LA INFRAESTRUCTURA EDUCATIVA EN EL MUNICIPIO DE CARTAGO ($1.200.000.000,00) - MEJORAMIENTO DE LA CALIDAD EDUCATIVA MEDIANTE LA INTERVENCIÓN EN LA INFRAESTRUCTURA A 20 ESTABLECIMIENTOS OFICIALES DEL MUNICIPIO DE CARTAGO ($1.667.112.728,00) - MEJORAMIENTO DE SEDES EDUCATIVAS PÚBLICAS MEDIANTE LA CONSTRUCCIÓN DE SISTEMAS DE ENERGÍA SOLAR FOTOVOLTAICA EN EL MUNICIPIO DE CARTAGO ($5.790.446.962,00)</t>
    </r>
  </si>
  <si>
    <t>Garantizar atención especializada a seiscientos (600) niños, niñas y/o jóvenes con necesidades educativas especiales, capacidades excepcionales y discapacidad.</t>
  </si>
  <si>
    <t>220103302</t>
  </si>
  <si>
    <t>Personas en situación de vulnerabilidad beneficiarias de estrategias de permanencia</t>
  </si>
  <si>
    <t>Brindar apoyo pedagógico requerido para estudiantes con Necesidades Educativas Especiales (NEE) y Capacidades Excepcionales.</t>
  </si>
  <si>
    <t>Garantizar la prestación del servicio educativo a 834 personas entre docentes y personal administrativo de la Secretaría de Educación</t>
  </si>
  <si>
    <t>Pago de nómina del personal docente, directivo docente  y administrativo de los establecimientos educativos, incluidos los gastos inherentes a la nómina como los aportes patronales y parafiscales.</t>
  </si>
  <si>
    <t>Servicio de implementación del concurso docente y directivo docente</t>
  </si>
  <si>
    <t>Incluye la reglamentación de los concursos que rigen para la carrera docente y la vigilancia para el cumplimiento de las políticas nacionales y las normas del sector en los distritos, departamentos, municipios, resguardos indígenas y/o entidades territoriales indígenas</t>
  </si>
  <si>
    <t>Entidades territoriales certificadas que implementan el concurso docente y directivo docente.</t>
  </si>
  <si>
    <t>Pago costos del proceso de selección para proveer vacantes definitivas en los establecimientos educativos oficiales.</t>
  </si>
  <si>
    <t>Garantizar  tres (3) dotaciones y suministros a docentes y administrativos de conformidad con la Ley 70 de 1988</t>
  </si>
  <si>
    <t>Servicios conexos a la prestación del servicio educativo oficial</t>
  </si>
  <si>
    <t>2201044</t>
  </si>
  <si>
    <t>Corresponde al pago de gastos inherentes, distintos a la nómina, al personal docente, directivo docente y administrativo cuando sea con recursos del SGP para el último caso, de las Instituciones Educativas Oficiales.</t>
  </si>
  <si>
    <t>220104400</t>
  </si>
  <si>
    <t xml:space="preserve">Docentes beneficiados </t>
  </si>
  <si>
    <t>Dotación de vestuario y calzado al personal docente y administrativos de conformidad con la Ley 70 de 1988</t>
  </si>
  <si>
    <t>Desarrollar  cuatro (4)  actividades del plan de bienestar, incentivos y capacitación informal a docentes, directivos docentes y administrativos</t>
  </si>
  <si>
    <t>Servicio de educación informal en política educativa</t>
  </si>
  <si>
    <t>2201003</t>
  </si>
  <si>
    <t>Incluye todo tipo de programas de educación informal para la apropiación social de la política educativa.</t>
  </si>
  <si>
    <t>220100301</t>
  </si>
  <si>
    <t>Programas realizados</t>
  </si>
  <si>
    <t>Ejecutar el Plan de Bienestar Laboral Docente mediante el desarrollo de actividades culturales, deportivas y de educación informal.</t>
  </si>
  <si>
    <t>PRODUCTO NUEVO</t>
  </si>
  <si>
    <t>GOBIERNO TERRITORIAL</t>
  </si>
  <si>
    <t>45</t>
  </si>
  <si>
    <t>Fortalecimiento a la gestión y dirección de la administración pública territorial</t>
  </si>
  <si>
    <t>4599</t>
  </si>
  <si>
    <t>Documentos de política</t>
  </si>
  <si>
    <t>4599032</t>
  </si>
  <si>
    <t>Documentos cuyo objetivo es dar una orientación frente a las acciones que el Estado debe realizar en el marco de una tema específico con el fin de suplir necesidades de interés público, materializables en los diferentes instrumentos de planeación y presupuestación.</t>
  </si>
  <si>
    <t>459903200</t>
  </si>
  <si>
    <t>Documentos de política elaborados</t>
  </si>
  <si>
    <t>Formulación de la política pública de bilingüismo</t>
  </si>
  <si>
    <t>2022761470067</t>
  </si>
  <si>
    <t>FORMULACIÓN DE LA POLÍTICA PÚBLICA DE BILINGÜISMO PARA EL MUNICIPIO DE CARTAGO ($60.000.000,00)</t>
  </si>
  <si>
    <t>Cofinanciar la continuidad del 100% de la población que se encuentra afiliada al Régimen Subsidiado, en el municipio de Cartago (V), cada año durante el periodo de gobierno.</t>
  </si>
  <si>
    <t>SALUD Y PROTECCIÓN SOCIAL</t>
  </si>
  <si>
    <t>Aseguramiento y Prestación integral de servicios de salud</t>
  </si>
  <si>
    <t>Servicio de atención en salud a la población</t>
  </si>
  <si>
    <t>Incluye el servicio de atención en salud a la población dentro del Sistema General de Seguridad Social en Salud</t>
  </si>
  <si>
    <t>190600400</t>
  </si>
  <si>
    <t>Personas atendidas con servicio de salud</t>
  </si>
  <si>
    <t>Realizar doce (12) seguimientos al año de los recursos del régimen subsidiado en salud que se deben girar a las Eps del municipio de acuerdo a las matrices y a la Liquidación mensual de afiliados que publica el Ministerio de Salud, con el fin de garantizar la atención oportuna en salud de la población afiliada.</t>
  </si>
  <si>
    <t>2022761470016</t>
  </si>
  <si>
    <t>ADMINISTRACIÓN DE LOS RECURSOS DEL RÉGIMEN SUBSIDIADO, TRASLADO DE RECURSOS PARA LAS ACTIVIDADES EJERCIDAS POR LA SUPERINTENDENCIA NACIONAL DE SALUD (SUPERSALUD). CARTAGO ($87.153.035.969,54)</t>
  </si>
  <si>
    <t>SECRETARIA DE SALUD Y PROTECCION SOCIAL</t>
  </si>
  <si>
    <t>Realizar  el 100% de las acciones de la estretegia de promoción a la afiliación al SGSSS de la población No Asegurada para garantizar la cobertura de afiliación,  en el municipio de Cartago (V), cada año durante el periodo de gobierno.</t>
  </si>
  <si>
    <t>Personas afiliadas en servicio de salud</t>
  </si>
  <si>
    <t>Realizar el 100% de la campaña de promoción a la afiliación de la población no asegurada y movilidad subsidiado</t>
  </si>
  <si>
    <t>Realizar el 100 % de giros de los recursos del 0.4% del monto total del regimen subsidiado con destino a la supersalud, en el municipio de Cartago (V), cada año durante el periodo de gobierno.</t>
  </si>
  <si>
    <t>Mantener doce (12) giros mensuales de los recursos del 0.4% del monto total del régimen subsidiado con destino a la supersalud</t>
  </si>
  <si>
    <t>Realizar el 100% de las acciones de la estrategia de tenencia responsable de mascotas (Planes sanitarios de los animales, derechos y deberes de los animales en el marco de la Declaración Universal de Bienestar Animal), en el municipio de Cartago (V), cada año durante el periodo de gobierno.</t>
  </si>
  <si>
    <t>Salud Pública</t>
  </si>
  <si>
    <t>Servicio de gestión del riesgo para abordar situaciones de salud relacionadas con condiciones ambientales</t>
  </si>
  <si>
    <t>Incluye la gestión integral relacionada con la prevención de enfermedades generadas por sustancias químicas, por animales (zoonosis), vectores de contaminación en el aire y el agua, entre otros factores</t>
  </si>
  <si>
    <t>Campañas de gestión del riesgo para abordar situaciones de salud relacionadas con condiciones ambientales implementadas</t>
  </si>
  <si>
    <t>Realizar ocho (8) intervenciones de educación y sensibilización que permitan mitigar los eventos en salud pública relacionados con la tenencia responsable de mascotas, presenciales o virtuales de acuerdo a las condiciones de la pandemia</t>
  </si>
  <si>
    <t>Realizar el 100% de las acciones de la estrategias de la politica-integral salud ambiental, en el municipio de Cartago (V), cada año durante el periodo de gobierno.</t>
  </si>
  <si>
    <t>Realizar cuatro (4) capacitaciones del cuidado, manejo y consumo responsable del recurso hídrico, para reducir los riesgos que afectan la calidad del agua de consumo humano, presenciales o virtuales de acuerdo a las condiciones de la pandemia</t>
  </si>
  <si>
    <t>2022761470058</t>
  </si>
  <si>
    <t>IMPLEMENTACION DEL PLAN DE INTERVENCIONES COLECTIVAS DEL MUNICIPIO DE CARTAGO ($908.704.404,99)</t>
  </si>
  <si>
    <t>Ejecutar el 100% del convenio interadministrativo para desarrollar las acciones de recolección de perros, gatos y semovientes abandonados en vía pública y traslado al centro de bienestar animal;  vigilancia y control de animales de animales en albergues.</t>
  </si>
  <si>
    <t>Realizar siete (7) seguimientos de vigilancia y control a los eventos de interés de salud publica en materia de zoonosis</t>
  </si>
  <si>
    <t>2022761470017</t>
  </si>
  <si>
    <t>DESARROLLO DE ACTIVIDADES DE PROMOCIÓN Y PREVENCIÓN PARA FORTALECER LA AUTORIDAD SANITARIA EN LA GESTIÓN DE LA SALUD PÚBLICA DEL MUNICIPIO DE CARTAGO ($497.365.362,43)</t>
  </si>
  <si>
    <t>Realizar el 100% de las acciones de la  estrategia de gestion integrada EGI-Zoonosis.</t>
  </si>
  <si>
    <t>Inspección, vigilancia y control</t>
  </si>
  <si>
    <t>Servicio de inspección, vigilancia y control</t>
  </si>
  <si>
    <t>1903011</t>
  </si>
  <si>
    <t>El servicio de inspección, vigilancia y control permite mantener los estándares en las entidades del sector salud</t>
  </si>
  <si>
    <t>190301100</t>
  </si>
  <si>
    <t>visitas realizadas</t>
  </si>
  <si>
    <t>Realizar siete (7) seguimientos, anuales a las quejas de origen zoonótico, radicadas en la dirección local de salud</t>
  </si>
  <si>
    <t>2022761470018</t>
  </si>
  <si>
    <t>FORTALECIMIENTO DE LAS ACTIVIDADES DE INSPECCIÓN, VIGILANCIA Y CONTROL CON EL DESARROLLO DE LAS ACTIVIDADES TÉCNICAS Y ADMINISTRATIVAS DE LA SECRETARÍA DE SALUD Y PROTECCIÓN SOCIAL DEL MUNICIPIO DE CARTAGO ($522.923.334,53)</t>
  </si>
  <si>
    <t>Realizar el 100% de las acciones de la estrategia de estilos de vida saludables.</t>
  </si>
  <si>
    <t>Servicio de promoción de la salud y prevención de riesgos asociados a condiciones no transmisibles</t>
  </si>
  <si>
    <t>Es el conjunto de acciones, procedimientos e intervenciones integrales, mediante los cuales se orienta a la población acerca de hábitos saludables que mejoran su condición de salud</t>
  </si>
  <si>
    <t>Campañas de promoción de la salud  y prevención de riesgos asociados a condiciones no transmisibles implementadas</t>
  </si>
  <si>
    <t xml:space="preserve">* Realizar doce (12) jornadas de promoción, prevención y detección temprana de enfermedades crónicas no transmisibles
* Fomentar a 2.500 personas actividad física promoviendo la creación o adopción de modos condiciones o estilos de vida saludables en los entornos cotidianos
* Realizar doce (12) talleres en Instituciones Educativas con la estrategia educativa en salud "espacios libres de humo de tabaco" mediante acciones dirigidas en el desarrollo, gestión y coordinación intersectorial sobre la calidad del aire de manera presencial o virtual dependiendo de las condiciones de la pandemia
* Beneficiar a 1.200 adultos mayores en actividades de promoción de hábitos de vida saludable y la prevención de enfermedades crónicas no transmitibles de acuerdo a su condición de salud
</t>
  </si>
  <si>
    <t>Realizar seguimiento al 100% de las IPS del municipio, en el abordaje integral de las Enfermedades Crónicas no Transmisibles.</t>
  </si>
  <si>
    <t>* Realizar ocho (8) jornadas de promoción y asesoría en salud, con actividades complementaria al POS en articulación con las IPS y EPS de manera virtual o presencial dependiendo de la condiciones de la pandemia
* Realizar veinte (20) seguimientos a bases de datos de pacientes crónicos de las IPS garantizando el ingreso a los programas de promoción y prevención</t>
  </si>
  <si>
    <t>Realizar el 100% de las acciones de la Política Nacional de Salud Mental, y la Politica Integral para la Prevencion y Atencion del Consumo de Sustancias Psicoactiva.</t>
  </si>
  <si>
    <t>Servicio de gestión del riesgo en temas de trastornos mentales</t>
  </si>
  <si>
    <t>Incluye acciones de prevención de los trastornos mentales asociados a factores sociales, psicológicos y biológicos, en los diferentes entornos en los que se desarrollan los individuos</t>
  </si>
  <si>
    <t>Campañas de gestión del riesgo en temas de trastornos mentales implementadas</t>
  </si>
  <si>
    <t>* Realizar doce (12) Talleres virtuales y/o presenciales en Instituciones Educativas para prevención en el consumo de SPA, de acuerdo a las condiciones de la pandemia
* Realizar dos (2) capacitaciones a los integrantes de las asociaciones de usuarios conformados en el Municipio en derechos de salud mental. Esta actividad se realizará de forma virtual y/o presencial según las condiciones de la pandemia
* Realizar cuatro (4) talleres a lideres o representantes de la población desplazada en prevención de la violencia en los entornos y socialización de la ruta de atención a trastornos mentales. Los talleres se realizarán acatando los lineamientos de distanciamiento social y elementos de bioseguridad. Esta actividad se realizará de forma virtual y/o presencial según las condiciones de la pandemia. 
* Realizar dos (2) capacitaciones a docentes orientadores del Municipio en detección temprana de riesgo de violencias y conducta suicida. Se propone realizarlas de forma virtual y/o presencial según las condiciones de la pandemia
* Realizar treinta (30) programas  para la promoción y prevención de las enfermedades mentales a través de redes sociales.</t>
  </si>
  <si>
    <t>Realizar seguimiento al 100% de las IPS del municipio, en  el componente de salud mental desde la estrategia de atención primaria en salud en el abordaje integral de las Enfermedades Mentales.</t>
  </si>
  <si>
    <t>* Sostener una (1) zona de orientación escolar (ZOE) en la Institución Educativa María Inmaculada
* Realizar cuatro (4) seguimientos a las Zonas de Orientación Escolar (ZOES) con acciones de prevención del suicidio, Prevención y Atención del Consumo de Sustancias Psicoactivas y violencia intrafamiliar de manera virtual dependiendo de las condiciones
* Realizar dos (2) Capacitaciones a los profesionales del sector salud de las IPS, ESE de las áreas de urgencias, personal de transporte asistencial, organismos de socorro y fuerza publica , en guía de atención a pacientes agitados y protocolo de inmovilización. Por motivo de la pandemia se realizaran de forma virtual. Si el día programado ya se ha terminado el confinamiento se realizaran de forma presencial con todas las medidas de seguridad.
* Realizar el 100% de la campaña de prevención del suicidio y Bullying</t>
  </si>
  <si>
    <t>Realizar seguimiento al 100% de las IPS del municipio, en  el componente de salud mental desde la estrategia de atención primaria en salud a victimas de violencia intrafamiliar.</t>
  </si>
  <si>
    <t>Realizar un (1) seguimiento permanente (mensual) la ruta de atención integral a victimas de violencia intrafamiliar de acuerdo a las estadísticas del SIVIGILA</t>
  </si>
  <si>
    <t>Realizar el 100% de las acciones de la estrategia de seguridad nutricional y prevencion de malos habitos alimenticios.</t>
  </si>
  <si>
    <t>Servicio de gestión del riesgo para temas de consumo, aprovechamiento biológico, calidad e inocuidad de los alimentos</t>
  </si>
  <si>
    <t>Comprende acciones para disminuir la probabilidad de ocurrencia de eventos no deseados, evitables y negativos para la salud del individuo relacionado con la alimentación, como la obesidad, la desnutrición, la intoxicación, entre otros</t>
  </si>
  <si>
    <t xml:space="preserve">Personas atendidas con campañas de gestión del riesgo para temas de consumo y aprovechamiento biológico de los alimentos, calidad e inocuidad de los alimentos </t>
  </si>
  <si>
    <t>* Capacitar 900 cuidadores de niños y niñas, a población general a menores de cinco años, de los programas FAMI y CDI de la modalidad familiar-institucional, hogares infantiles en la estrategia AEIPI comunitario (lactancia materna, alimentación complementaria saludable). Las capacitaciones se realizaran por grupos de cada CDI de forma virtual utilizando redes sociales como facebook entre otros. Si termina el aislamiento obligatorio se procederá a cambiar la modalidad virtual por la presencial.</t>
  </si>
  <si>
    <t>Realizar seguimiento al 100% de las IPS del municipio, en  el componente de salud nutricional  desde la estrategia de atención primaria en salud, para toda la poblacion en especial  a niños menores de 5 años y madres gestantes.</t>
  </si>
  <si>
    <t>Campañas de gestión del riesgo para temas de consumo, aprovechamiento biológico, calidad e inocuidad de los alimentos implementadas</t>
  </si>
  <si>
    <t>Realizar cuatro (4) seguimientos anuales a programas de CCD y prenatal de IPS, para promover consumo de una alimentación completa, equilibrada, con el fin de reducir la presencia del bajo peso al nacer en mujeres con controles y sin controles prenatales</t>
  </si>
  <si>
    <t>Realizar el 100% de las acciones de la Política Nacional de sexualidad, derechos sexuales y derechos reproductivos.</t>
  </si>
  <si>
    <t>Servicio de gestión del riesgo en temas de salud sexual y reproductiva</t>
  </si>
  <si>
    <t>Acciones relacionadas con la prevención y mitigación de riesgos que afectan la salud sexual y reproductiva de las personas en el curso de su vida</t>
  </si>
  <si>
    <t>Campañas de gestión del riesgo en temas de salud sexual y reproductiva implementadas</t>
  </si>
  <si>
    <t>Capacitar a 3.000 niños, niñas y adolescentes, en prevención del embarazo y la promoción de proyectos de vida en edades entre 15 y 19 años, en acciones coordinadas con los actores del SGSSS. Se solicitará los espacios a la secretaria de Educación para realizar las actividades de forma virtual y con material de apoyo, debido a la problemática de aislamiento que vive el país, presenciales o virtuales de acuerdo con la pandemia.
* Realizar el 100% de una (1) olimpiada de salud sexual y reproductiva, con énfasis a la prevención del embarazo y deberes y derechos sexuales. 
* Realizar una (1) campaña de promoción de la inclusión social de la población LGTBI, foro educativo e informativo en diversidad sexual, presencial o virtual de acuerdo a las condiciones de la pandemia.
* Realizar dos (2) asistencias técnicas anuales en PESCC con acciones coordinadas con los actores del SGSSS
* Realizar entrega de material de apoyo, (10.000 preservativos), en las diferentes actividades de salud sexual y reproductiva
* Realizar 1.800 visitas a viviendas para educación en derechos sexuales reproductivos que permitan la canalización de gestantes con o sin controles prenatales
* Capacitar a 3.000 personas con la estrategia de prevención de ITS, derechos sexuales, prevención de la violencia de género y sexual, socialización de la rutas de atención, presenciales o virtuales de acuerdo con la pandemia</t>
  </si>
  <si>
    <t>Realizar seguimiento al 100% de las IPS del municipio, en  el componente de maternidad segura desde la estrategia de atención primaria en salud  madres gestantes</t>
  </si>
  <si>
    <t>* Realizar seis (6) seguimientos anuales a las rutas de atención a víctimas de abuso sexual niños, niñas, adolescentes y verificación de kits de atención a víctimas en las IPS del municipio de Cartago
* Realizar cuatro (4) seguimiento a las IPS con programas de control prenatal</t>
  </si>
  <si>
    <t>Realizar seguimiento al 100% de las IPS del municipio, en  el componente de servicios amigables desde la estrategia atención primaria en salud</t>
  </si>
  <si>
    <t>Realizar 32 asistencias técnicas a IPS, para garantizar la atención diferenciada de adolescentes y jóvenes, que incluya los procesos administrativos y asistenciales en el marco del modelo de servicios amigables para adolescentes y jóvenes (SAAJ)</t>
  </si>
  <si>
    <t>Realizar el 100% de las acciones del Programa Ampliado de Inmunizaciones -PAI., y  del Programa de Crecimiento y Desarrollo.</t>
  </si>
  <si>
    <t>Servicio de gestión del riesgo para enfermedades emergentes, reemergentes y desatendidas</t>
  </si>
  <si>
    <t>Sin descripción en catalogo de productos</t>
  </si>
  <si>
    <t>Campañas de gestión del riesgo para enfermedades emergentes, reemergentes y desatendidas implementadas</t>
  </si>
  <si>
    <t>* Capacitar 1.800 familias en prevención y control de enfermedades inmunoprevenibles en niños menores de 5 años
* Realizar doce (12) seguimientos a las cohortes de recién nacidos de IPS vacunadoras para prevenir, controlar o minimizar la aparición de enfermedades prevenibles por vacunas y sus consecuentes efectos negativos en la población
* Sostener el 100% de las IPS vacunadoras del municipio de Cartago, con la entrega permanente de biológico y cargue a la plataforma paiweb durante el año
* Realizar cuatro (4) actividades de vacunación para prevenir, controlar o minimizar la aparición de enfermedades prevenibles por vacunas y sus consecuentes efectos negativos en la población (Jornadas Nacionales de Vacunación)
* Realizar tres (3) monitoreos rápidos de cobertura de vacuna para prevenir, controlar o minimizar la aparición de enfermedades prevenibles por vacunas y sus consecuentes efectos negativos en la población
* Realizar nueve (9) mantenimientos preventivos y correctivos de cuarto frio, bajo principios de calidad y pertinencia que garanticen la cadena de frio de los biológicos</t>
  </si>
  <si>
    <r>
      <t xml:space="preserve">2022761470017 - </t>
    </r>
    <r>
      <rPr>
        <b/>
        <sz val="11"/>
        <color rgb="FFFF0000"/>
        <rFont val="Calibri"/>
        <family val="2"/>
        <scheme val="minor"/>
      </rPr>
      <t>2022761470058</t>
    </r>
  </si>
  <si>
    <t>DESARROLLO DE ACTIVIDADES DE PROMOCIÓN Y PREVENCIÓN PARA FORTALECER LA AUTORIDAD SANITARIA EN LA GESTIÓN DE LA SALUD PÚBLICA DEL MUNICIPIO DE CARTAGO ($497.365.362,43) - IMPLEMENTACION DEL PLAN DE INTERVENCIONES COLECTIVAS DEL MUNICIPIO DE CARTAGO ($908.704.404,99)</t>
  </si>
  <si>
    <t>Realizar el 100% de las acciones del Programa Nacional de Prevencion y Control de la Tuberculosis- PNPCT.</t>
  </si>
  <si>
    <t>* Realizar 1.800 visitas a viviendas para educación en promoción, prevención, atención y canalización de sintomáticos respiratorios a IPS primaria
* Realizar el 100% de seguimiento a pacientes y sus contactos del programa en prevención y control de tuberculosis al año, reportado en SIVIGILA
* Realizar 10 visitas de asistencia técnica a EPS e IPS en prevención y control de la tuberculosis al año
* Realizar cuatro (4) informes anuales en prevención y control de la tuberculosis
* Realizar una (1) campaña de promoción y prevención de la tuberculosis por medio de captación de sintomáticos respiratorios en cuatro puntos estratégicos en la ciudad, complementado con un foro educativo orientado a personal medico, asistencial y comunidad general</t>
  </si>
  <si>
    <t>Realizar el 100% de las acciones de la  estrategia de gestion integrada EGI-ETV.</t>
  </si>
  <si>
    <t>* Capacitar 1.000 personas al año, sobre el adecuado lavado de manos con disminución de probabilidad de ocurrencia de eventos evitables no deseados, y negativos para la salud del individuo, de forma presencial o virtual dependiendo de la pandemia
* Intervenir 3.700 viviendas de la comuna siete (7) con aplicación de insumos biológicos y acciones preventivas para controlar las enfermedades trasmitidas por vectores
* Capacitar 2.000 personas de forma anual en la promoción y prevención de enfermedades trasmitidas por vectores (Dengue, Zika, Chikunguña, Malaria y Leishmaniasis)
* Seguimiento y clasificación del 100% los eventos notificados a la secretaria de salud de las enfermedades transmisibles por vectores
* Realizar una (1) campaña orientada en la prevención, control y minimización de ETV- enfermedades transmitidas por vectores como el dengue, zika, entre otras
* Realizar una (1) campaña orientada en la prevención, control y minimización de enfermedades respiratorias agudas</t>
  </si>
  <si>
    <t>Realizar el 100% de las acciones de la estrategia de prevencion y control  de las las Infecciones Respiratorias Agudas Graves -IRAG incluidas el COVID-19.</t>
  </si>
  <si>
    <t>* Realizar un (1) seguimiento a los pacientes con resultado positivo a pesar de recibir tratamiento para COVID 19
* Revisar los protocolos y/o modificaciones de las diferentes instituciones de salud de acuerdo a los lineamientos del ministerio de salud para prevenir la propagación del COVID 19
* Realizar sesenta (60) visitas de seguimiento aleatorias, para verificar que las instituciones de salud estén cumpliendo los protocolos de bioseguridad para prevenir la propagación del COVID 19, ante la secretaria de salud del municipio
* Realizar seis (6) charlas educativas a los profesionales de la salud de diferentes instituciones del municipio (IPS MUNICIPAL, CLINICA NUEVA DE CARTAGO, HOSPITAL SAN JUAN DE DIOS, CLINICA COMFANDI, IPS HYL, CLINICA GUADALUPE), sobre las directrices dictadas por el ministerio de salud y protección social en el contexto de la pandemia por COVID 19
* Apoyar las acciones interinstitucionales para mitigar la transmisión del COVID-19 en el municipio de Cartago, registrando en el mapa de la secretaria los casos positivos de COVID-19, con el fin de identificar posibles casos positivos para COVID-19, asignación de conglomerados y número de viviendas a intervenir, aplicar pruebas rápidas para COVID-19 a población en riesgo
* Realizar seguimiento a todas las actividades de contingencia frente a la pandemia COVID-19 que se realicen por parte del personal de conglomerados, definiendo el instrumento a aplicar, realizando el seguimiento y la evaluación de actividades asignadas a cada integrante del equipo de conglomerados y supervisando el registro de los casos en el mapa de la Secretaría
* Implementar el programa de Pruebas, Rastreo y Aislamiento Selectivo y Sostenible para el seguimiento de los casos y contactos del nuevo coronavirus (COVID-19) de acuerdo a los decretos 1109 de 2020 y 1374 de 2020</t>
  </si>
  <si>
    <t>Realizar el 100% de las acciones de la estrategia de entorno laboral saludable con enfasis en la informalidad, ,para que los trabajadores informales  adopten una cultura preventiva, identifiquen y mitiguen los riesgos en sus en sus trabajos.</t>
  </si>
  <si>
    <t>Servicio de gestión del riesgo para abordar situaciones prevalentes de origen laboral</t>
  </si>
  <si>
    <t>Acciones que previenen la carga de la enfermedad relacionada con la salud y bienestar de todos los trabajadores. Permite anticipar, conocer, evaluar y controlar los riesgos que pueden afectar la seguridad y salud en el trabajo</t>
  </si>
  <si>
    <t>Campañas de gestión del riesgo para abordar situaciones prevalentes de origen laboral implementadas</t>
  </si>
  <si>
    <t>* Realizar 200 visitas de caracterización a trabajadores informales que permita la prevención de enfermedades profesionales y mitigación riesgos de origen laboral
* Realizar 200 visitas de vigilancia y control a trabajadores informales que permitan educación para la prevención de enfermedades profesionales y mitigación del riesgo de origen laboral
* Realizar dos (2) acciones educativas en prevención de riesgos laborales orientada a población en condición de discapacidad</t>
  </si>
  <si>
    <t>Realizar el 100% de las acciones de la estrategia de atencion integral en salud de las poblaciones especiales (de la infancia, niñez, discapacidad, Victimas del conflicto armado, grupos etnicos (afros e indigenas) y adulto mayor).</t>
  </si>
  <si>
    <t>1906</t>
  </si>
  <si>
    <t>1906004</t>
  </si>
  <si>
    <t>Incluye el servicio de atención en salud a la población dentro del Sistema General de Seguridad Social en Salud.</t>
  </si>
  <si>
    <t>* Realizar cuatro (4) actividades intersectoriales de inclusión social, redes sociales comunitarias, sectoriales e intersectoriales con el propósito de alcanzar un objetivo común en respuesta a una situación determinada en salud publica en menores de 5 años
* Realizar ochenta (80) actividades enfocadas en estimulación, motricidad, coordinación, tiempo y espacio, fuerza muscular y estabilidad en la población en condición de discapacidad
* Realizar ocho (8) apoyos a las actividades relacionadas con rehabilitación basada en comunidad, orientadas a la población en condición de discapacidad
* Realizar una (1) campaña de jornadas de sensibilización y socialización con la población en situación de discapacidad, al igual que inclusión y reincorporación a la vida laboral, donde se desarrollen capacidades para crear entornos saludables y acciones sectoriales, intersectoriales y comunitarias para reducir inequidades y a la afectación de los determinantes sociales de la salud de la población
* Brindar continuidad a la capacitación de veinti cinco (25) personas del área de la salud en lenguaje de señas colombianas (LSC), que permita la inclusión de personas en condición de discapacidad auditiva y habla, en los diferentes servicios de salud
* Realizar una (1) estrategia que le permita a la población victima del conflicto armado desarrollar, capacidades, para adaptarse y superar situaciones adversas y/o afectaciones psicosociales</t>
  </si>
  <si>
    <r>
      <t>2022761470016 -</t>
    </r>
    <r>
      <rPr>
        <b/>
        <sz val="11"/>
        <color rgb="FFFF0000"/>
        <rFont val="Calibri"/>
        <family val="2"/>
        <scheme val="minor"/>
      </rPr>
      <t>2022761470058</t>
    </r>
  </si>
  <si>
    <t>ADMINISTRACIÓN DE LOS RECURSOS DEL RÉGIMEN SUBSIDIADO, TRASLADO DE RECURSOS PARA LAS ACTIVIDADES EJERCIDAS POR LA SUPERINTENDENCIA NACIONAL DE SALUD (SUPERSALUD). CARTAGO ($87.153.035.969,54) - IMPLEMENTACION DEL PLAN DE INTERVENCIONES COLECTIVAS DEL MUNICIPIO DE CARTAGO ($908.704.404,99)</t>
  </si>
  <si>
    <t>PRODUCTO AJUSTADO</t>
  </si>
  <si>
    <t>Servicio de educacion Informal en temas de salud publica</t>
  </si>
  <si>
    <t>Corresponde al servicio de educación informal en temas de salud pública, orientado a la población a nivel de individuos, familias y comunidad en general.</t>
  </si>
  <si>
    <t>Personas capacitadas</t>
  </si>
  <si>
    <t>Realizar el 100% de las acciones de la Politica de Participacion Social en Salud - PPSS, para contribuir al goce efectivo de los derechos de la salud, de la poblacion del municpio de cartago.</t>
  </si>
  <si>
    <t>Servicio de implementación de estrategias para el fortalecimiento del control social en salud</t>
  </si>
  <si>
    <t xml:space="preserve">Este servicio permite obtener estrategias para el fortalecimiento del control social en salud </t>
  </si>
  <si>
    <t>Estrategias para el fortalecimiento del control social en salud implementadas</t>
  </si>
  <si>
    <t>Realizar treinta (30) encuentros con los representantes de cada uno de los grupos de la población objeto, presencial o virtual dependiendo de las condiciones de la pandemia</t>
  </si>
  <si>
    <t>Realizar el 100% de las acciones articuladas en el Plan Departamental de Inspección, Vigilancia y Control Sanitario PT-IVC, en especial en establecimientos de interés sanitario.</t>
  </si>
  <si>
    <t>* Vigilar 200 establecimientos con visitas de inspección vigilancia y control de los establecimientos de interés sanitario (Establecimientos de elaboración y consumo de alimentos, formales e informales, venta de cárnicos y bebidas alcohólicas).
*Vigilar 200 establecimientos con visitas de inspección, vigilancia y control de los establecimientos de interés sanitario (Piscinas , establecimientos que generan residuos peligrosos, IPS y expendio de medicamentos entre otros).
* Realizar siete (7) seguimientos anuales a la totalidad de las quejas sanitarias interpuestas por la comunidad que afectan la salud publica
* Mantener al 100% búsqueda activa de los prestadores de servicios de salud individuales (profesionales en salud), instituciones (IPS) y centros de salud estética, que permita garantizar a la población, la integralidad y el cumplimiento de todos los estándares de habilitación según la normatividad vigente</t>
  </si>
  <si>
    <t>Realizar seguimiento al 100% de las IPS del municipio, en la gestión del sistema de vigilancia en salud pública en el cumplimiento de adherencia a las acciones y los protocoles de los eventos de interés en salud pública, de manera especial a las Infecciones Respiratorias Agudas Graves -IRAG incluidas el COVID-19.</t>
  </si>
  <si>
    <t>Servicio de auditoría y visitas inspectivas</t>
  </si>
  <si>
    <t>El servicio de auditoría y visitas inspectivas realizada para verificar el cumplimiento de los estándares y normatividad vigente</t>
  </si>
  <si>
    <t>auditorías y visitas inspectivas realizadas</t>
  </si>
  <si>
    <t>* Realizar siete (7) seguimientos a los eventos de interés de salud pública y vigilancia sanitaria notificados a la dirección local de salud incluido el COVID19. En el marco de la Ley 715 de 2001- Ley 9/1979 y el Decreto 3518/2006; esto incluye realizar solicitudes de historias clínicas, revisión de historias clínicas, visitas domiciliarias, solicitudes de ajustes a casos en SIVIGILA, retroalimentación (lineamientos, guías, normatividad, capacitaciones y convocatorias) a instituciones de salud en lo concerniente a los eventos de interés en salud pública
* Brindar siete (7) acompañamientos en la realización y participación de las Unidades de Análisis (Municipales y Departamentales) de las mortalidades y morbilidades de Eventos de interés en salud Pública incluido el COVID19, de acuerdo a los lineamientos del Instituto Nacional de Salud
*Apoyar una (1) actualización del documento ASIS (Análisis de Situación de Salud)</t>
  </si>
  <si>
    <t>Elaborar el 100% de los lineamientos técnicos y operativos para la implementación de las estrategias, y actividades del Plan de Salud Pública y de Intervenciones Colectivas PISPIC, que permitan su seguimiento, monitoreo  y evaluación. En el marco de la resolución 518/2015, Resolución 3202/2016,  y la Resolución 3280/2018.</t>
  </si>
  <si>
    <t>Realizar siete (7) seguimientos y Monitoreos anuales a la totalidad de las acciones del plan de intervenciones colectivas en salud publica, en el marco de la resolución 518/2015</t>
  </si>
  <si>
    <t>Realizar el 100% de la actualizacion y soporte del software SISAP, para la gestion de la informacion de salud publica de la direccion local de salud</t>
  </si>
  <si>
    <t>Servicio de información para las instituciones públicas prestadoras de salud y la dirección de la entidad territorial implementado</t>
  </si>
  <si>
    <t>Corresponde al proceso que mejora en la disposición de la información para asegurar que sea accesible, confiable y oportuna con respecto a los beneficiarios y pacientes por parte de las Instituciones Públicas Prestadoras de Servicios de Salud hacia la dirección territorial</t>
  </si>
  <si>
    <t>Sistema de información implementado</t>
  </si>
  <si>
    <t>Sostener una (1) actualización y soporte del software SISAP, para la administración de la información de la gestión de la salud publica en la Secretaría de Salud del Municipio de Cartago</t>
  </si>
  <si>
    <t>Servicio de información para la gestión de la inspección, vigilancia y control sanitario</t>
  </si>
  <si>
    <t>Contempla los servicios de actualización y mejoramiento de la infraestructura tecnológica, así como  diseño, desarrollo, implantación, mantenimiento y adecuación de sistemas de información orientados a la gestión de la inspección, vigilancia y control sanitario.</t>
  </si>
  <si>
    <t>Usuarios del sistema.</t>
  </si>
  <si>
    <t>2022761470080</t>
  </si>
  <si>
    <t>FORTALECIMIENTO DE LA INSPECCIÓN, VIGILANCIA Y CONTROL DE LA SALUD PÚBLICA CON ACTIVIDADES DE MANTENIMIENTO, SOPORTE Y ACTUALIZACIÓN DE LA PLATAFORMA SISAP DE LA SECRETARÍA DE SALUD EN EL MUNICIPIO DE CARTAGO ($26.876.000,00)</t>
  </si>
  <si>
    <t>Realizar el 100% de las acciones de la Gestion Integral de Riesgos en Emergencias y Desastres en Salud, para el municipio de cartago.</t>
  </si>
  <si>
    <t>Servicio de atención en salud pública en situaciones de emergencias y desastres</t>
  </si>
  <si>
    <t>Acciones de respuesta en salud ante situaciones de emergencias o desastres, dirigidas a gestionar la atención de las contingencias que puedan afectar la salud de la población y mitigar los efectos negativos a la salud humana</t>
  </si>
  <si>
    <t>Personas en capacidad de ser atendidas</t>
  </si>
  <si>
    <t>Realizar dos (2) seguimientos a los planes de contingencia que permitan la planificación, gestión de las emergencias, capacidad de vigilancia y respuesta de las instituciones de salud, del municipio de Cartago</t>
  </si>
  <si>
    <t>Garantizar el 100% de la  operación del Sistema de Emergencias Medicas- SEM, operando las 24 horas de los 365 días del año.</t>
  </si>
  <si>
    <t>Centros reguladores de urgencias, emergencias y desastres adecuados</t>
  </si>
  <si>
    <t>Infraestructura adecuada para la atención de eventos en salud pública  ante situaciones de emergencias y desastres. En sus instalaciones cuenta con central de comunicaciones, sala situacional, oficina de coordinación, centro de reserva (para almacenamiento de insumos y elementos de reserva para la red de prestadores de servicios de salud)</t>
  </si>
  <si>
    <t>* Garantizar el 100% de la operación general del centro regulador de ambulancias en el municipio de Cartago Valle
* Campaña de promoción de la salud y prevención de lesiones por pólvora
* Realizar una prestación del servicio de software para el desarrollo técnico de la plataforma de Georeferencionamiento para el centro regulador de ambulancias en el municipio de Cartago Valle</t>
  </si>
  <si>
    <t>Asumir el 100 % de los costos de la  prestacion de servicios de urgencias en el medio nivel de complejidad a la Población Pobre No Afiliada – PPNA, del municipio de cartago.</t>
  </si>
  <si>
    <t>Garantizar el 100% de la atención de urgencias de la Población Pobre No Asegurada a través de la Red pública municipal</t>
  </si>
  <si>
    <t>Realizar el 100% de las acciones de asesoria legal y defensa juridica, de la direccion local de salud.</t>
  </si>
  <si>
    <t>Servicio de asistencia técnica</t>
  </si>
  <si>
    <t xml:space="preserve"> Este servicio Asistencias técnicas en técnicas de análisis </t>
  </si>
  <si>
    <t>Asistencias técnicas realizadas</t>
  </si>
  <si>
    <t>Realizar asesoría permanente en la defensa jurídica, elaboración de conceptos y documentos legales a la dirección local de salud</t>
  </si>
  <si>
    <t>Realizar el 100% de las acciones del Proceso de Inspección, Vigilancia y Seguimiento a las Entidades Administradoras de Beneficios (EAPB) del Regimen Subsidiado con presencia en el Municipio, de acuerdo a la normatividad legal y vigente.</t>
  </si>
  <si>
    <t>el servicio de auditoría y visitas inspectivas realizada para verificar el cumplimiento de los estándares y normatividad vigente</t>
  </si>
  <si>
    <t>* Realizar el cruce de la base de datos, (4) veces al año para identificar y priorizar la población no asegurada
* Aplicar el marco normativo para realizar auditorias a las EAPB, de acuerdo a lo indicado por la Supersalud
* Apoyar un (1) seguimiento anual al SGSSS en rendición de cuentas
* Realizar cuatro (4) auditorias anuales administrativas y financieras a la EPS-S del RSSSS y contributivo (Movilidad)
* Realizar doce (12) liquidaciones al año para el pago de los recursos al régimen subsidiado
* Depurar doce (12) veces al año la base de datos de la población afiliada al régimen subsidiado, actualizada con información precisa y completa</t>
  </si>
  <si>
    <t>Realizar el traslado del 100% de de los Excedentes de las cuentas maestras del Regimen Subsidiado, mediante  Convenio Interinstitucional y/o otra figura juridica, con la IPS Municipal, para inversión en el mejoramiento de la infraestructura y dotación de la red pública de Instituciones Prestadoras de Servicios de Salud, en el marco de la organización de la red de prestación de servicios,</t>
  </si>
  <si>
    <t>Servicio de apoyo para la dotación hospitalaria</t>
  </si>
  <si>
    <t>Corresponde a la entrega de recursos financieros o en especie para la adquisición de equipos biomédicos, dispositivos médicos, mobiliario asistencial, mobiliario administrativo, equipos TIC, y equipos industriales de uso hospitalario, de acuerdo a la normatividad vigente en salud.</t>
  </si>
  <si>
    <t>Sedes dotadas</t>
  </si>
  <si>
    <t>PRODUCTO ADICIONADO</t>
  </si>
  <si>
    <t>Servicio de apoyo financiero para la reorganización de redes de prestación de servicios de salud</t>
  </si>
  <si>
    <t>Recursos monetarios entregados a las empresas sociales del estado para la reorganizacion de redes de prestacion de servicios de salud</t>
  </si>
  <si>
    <t>Empresas sociales del estado con apoyo financiero</t>
  </si>
  <si>
    <t>Fortalecer la prestacion de los servicios de salud en el puesto de salud CIP ubicado en el sector del parque de la salud, mediante la disponibilidad de la infraesrtructura fisisca necesaria para la atencion basica, cumpliendo los requisitos, estandares de calidad y de habilitacion para atender a la poblacion.</t>
  </si>
  <si>
    <t>2022761470084 (Vigencias Futuras 2022-2023)</t>
  </si>
  <si>
    <t>FORTALECIMIENTO DE LA INFRAESTRUCTURA HOSPITALARIA DE LA IPS MUNICIPAL PARA MEJORAR Y AMPLIAR LOS SERVICIOS DE SALUD EN EL MUNICIPIO DE CARTAGO ($950.220.007,00)</t>
  </si>
  <si>
    <t>Mantener  una (1)  fiesta aniversaria de la ciudad como espacio de protección y salvaguardar las tradiciones culturales del muncipio</t>
  </si>
  <si>
    <t>CULTURA</t>
  </si>
  <si>
    <t>Promoción y acceso efectivo a procesos culturales y artísticos</t>
  </si>
  <si>
    <t>3301</t>
  </si>
  <si>
    <t>Servicio de promoción de actividades culturales</t>
  </si>
  <si>
    <t>3301053</t>
  </si>
  <si>
    <t>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t>
  </si>
  <si>
    <t>330105300</t>
  </si>
  <si>
    <t>Eventos de promoción de actividades culturales realizados</t>
  </si>
  <si>
    <t>Desarrolllar actividades artisticas, culturales y musicales como conmemoracion de las fiestas aniversarias de la ciudad.</t>
  </si>
  <si>
    <t>2022761470010</t>
  </si>
  <si>
    <r>
      <t>FORTALECIMIENTO PROMOCIÓN Y ACCESO EFECTIVO A PROCESOS CULTURALES Y ARTÍSTICOS EN EL MUNICIPIO DE CARTAGO ($</t>
    </r>
    <r>
      <rPr>
        <b/>
        <sz val="10.5"/>
        <color rgb="FF00B050"/>
        <rFont val="Arial"/>
        <family val="2"/>
      </rPr>
      <t>1.344.202.562,51</t>
    </r>
    <r>
      <rPr>
        <b/>
        <sz val="11"/>
        <color rgb="FF00B050"/>
        <rFont val="Calibri"/>
        <family val="2"/>
        <scheme val="minor"/>
      </rPr>
      <t>)</t>
    </r>
  </si>
  <si>
    <t>SUBSECRETARIA DE CULTURA</t>
  </si>
  <si>
    <t>Crear una (1) red cultural  con entidad públicas y privadas de acceso, iniciación y formación de niños, niñas, adolescentes, adulto mayor y comunidad en general</t>
  </si>
  <si>
    <t>Servicio de apoyo para la organización y la participación del sector artístico, cultural y la ciudadanía</t>
  </si>
  <si>
    <t>3301074</t>
  </si>
  <si>
    <t>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t>
  </si>
  <si>
    <t>330107400</t>
  </si>
  <si>
    <t>Encuentros realizados</t>
  </si>
  <si>
    <t>Gestionar una (1) red cultural que opere como mecanismo para la participación de los agentes culturales, artísticos y la ciudadanía en las instancias de participación en cultura.</t>
  </si>
  <si>
    <t>Realizar cuatro (4) programas de formación para el desarrollo cultural, de artes, oficios y música en diferentes comunas y veredas del municipio</t>
  </si>
  <si>
    <t>Servicio de educación informal en áreas artísticas y culturales</t>
  </si>
  <si>
    <t>3301087</t>
  </si>
  <si>
    <t>Oferta educativa entregada  a la ciudadanía con el fin de fortalecer sus capacidades en diferentes disciplinas artísticas como la música, la danza, la lectura, entre otros.</t>
  </si>
  <si>
    <t>330108700</t>
  </si>
  <si>
    <t>Cursos realizados</t>
  </si>
  <si>
    <t>Desarrollar cuatro (4) ofertas formativas para ser entregadas  a la ciudadanía con el fin de fortalecer sus capacidades en diferentes disciplinas artísticas como artes y oficios en el municipio de Cartago.</t>
  </si>
  <si>
    <t>Realizar cuatro  (4) campañas de promoción de hábitos de lectura y escritura en la población del municipio de Cartago con énfasis en la primera infancia, infancia, la adolescencia y familias</t>
  </si>
  <si>
    <t>330105301</t>
  </si>
  <si>
    <t>Actividades culturales para la promoción de la cultura realizadas</t>
  </si>
  <si>
    <t>Realizar tres  (3) eventos de carácter literario para la promoción de hábitos de lectura, escritura y oralidad para servicio de la ciudadanía.</t>
  </si>
  <si>
    <t>Formular e implementar  un (1) Plan Especial de Manejo del Patrimonio - PEMP</t>
  </si>
  <si>
    <t>Gestión, protección y salvaguardia del patrimonio cultural colombiano</t>
  </si>
  <si>
    <t>3302</t>
  </si>
  <si>
    <t>Documentos de lineamientos técnicos</t>
  </si>
  <si>
    <t>3302002</t>
  </si>
  <si>
    <t>Documentos cuyo objetivo es describir y explicar instrumentos, estándares, requisitos y condiciones necesarias para llevar a cabo un proceso o actividad.</t>
  </si>
  <si>
    <t>330200202</t>
  </si>
  <si>
    <t>Documentos técnicos sobre el patrimonio material e inmaterial</t>
  </si>
  <si>
    <t>Elaboracion del Plan Especial de Manejo del Patrimonio - PEMP</t>
  </si>
  <si>
    <t>2022761470003</t>
  </si>
  <si>
    <t>FORTALECIMIENTO DE LOS INSTRUMENTOS DE GESTIÓN DEL PATRIMONIO CULTURAL DEL MUNICIPIO DE CARTAGO ($220.000.000,00)</t>
  </si>
  <si>
    <t>Formular  e implementar un (1)  Plan Especial de Salvaguardia de la Cultura - PES</t>
  </si>
  <si>
    <t>330200204</t>
  </si>
  <si>
    <t>Documentos con los planes especiales de salvaguardia de manifestaciones inmateriales realizados</t>
  </si>
  <si>
    <t>Elaboracion del Plan Especial de Salvaguardia de la Cultura - PES</t>
  </si>
  <si>
    <t>Realizar dos  (2)  planes y/o convenios  de fortalecimiento del bordado como patrimonio inmaterial de Cartago</t>
  </si>
  <si>
    <t>Desarrollar dos (2) actividades para el fortalecimiento del patrimonio cultural inmaterial.</t>
  </si>
  <si>
    <t>Desarrollar cuatro (4) campañas y/o eventos de protección y conservación de los bienes de interés cultural y patrimonio cultural material e inmaterial de la ciudad</t>
  </si>
  <si>
    <t>Desarrollar y promover tres (3) eventos para la recuperación de las  costumbres y tradiciones del patrimonio cultural en el municipio de Cartago.</t>
  </si>
  <si>
    <t>Formular e implementar cuatro (4) políticas culturales</t>
  </si>
  <si>
    <t>Documentos normativos</t>
  </si>
  <si>
    <t>3301071</t>
  </si>
  <si>
    <t>Corresponde a los actos administrativos de carácter normativo y legal para la organización, funcionamiento, gestión y sostenibilidad del sector artístico y cultural.</t>
  </si>
  <si>
    <t>330107100</t>
  </si>
  <si>
    <t>Documentos normativos realizados</t>
  </si>
  <si>
    <t>Elaborar tres (3) políticas públicas de carácter normativo y legal para la organización, funcionamiento, gestión y sostenibilidad del sector artístico y cultural en el municipio.</t>
  </si>
  <si>
    <t>2022761470077 - 2022761470085</t>
  </si>
  <si>
    <t>APOYO PROFESIONAL EN LA FORMULACIÓN DE LA POLÍTICA PUBLICA PARA LA CONSOLIDACIÓN ECONÓMICA SOCIAL Y CULTURAL DE LOS BORDADOS DEL MUNICIPIO DE CARTAGO ($60.000.001,00) - APOYO PROFESIONAL EN LA FORMULACIÓN DE LA POLÍTICAS PUBLICAS EN EL MUNICIPIO DE CARTAGO ($41.782.477,00)</t>
  </si>
  <si>
    <t>Formular y adoptar  un (1) Plan de Desarrollo de  Cultura</t>
  </si>
  <si>
    <t>3301070</t>
  </si>
  <si>
    <t>Corresponde a los lineamientos técnicos para la creación, dotación, organización, administración, funcionamiento, gestión y prestación de servicios en el sector cultural y artístico</t>
  </si>
  <si>
    <t>330107000</t>
  </si>
  <si>
    <t>Documentos de lineamientos técnicos realizados</t>
  </si>
  <si>
    <t>Formular el Plan de Desarrollo de Cultura para el municipio de Cartago.</t>
  </si>
  <si>
    <t>2022761470075</t>
  </si>
  <si>
    <t>APOYO EN LA ELABORACIÓN Y SOCIALIZACIÓN DE DOCUMENTOS TÉCNICOS EN EL SECTOR CULTURAL DEL MUNICIPIO DE CARTAGO ($209.001.000,00)</t>
  </si>
  <si>
    <t xml:space="preserve">Realizar cuatro (4) eventos  de promocion y divulgación de actividades culturales, históricas y patrimonio material e inmaterial del municipio </t>
  </si>
  <si>
    <t>Realzar cuatro (4) actividades culturales y artisticas de caracter patrimonial material e inmaterial  que promocionen la historia y la memoria del municipio.</t>
  </si>
  <si>
    <t>Apoyar y fortalecer una (1) escuela de música en el Municipio de Cartago</t>
  </si>
  <si>
    <t>Desarrollar tres (3) ofertas formativas desde la escuela de musica para ser entregadas  a la ciudadanía con el fin de fortalecer las capacidades musicales en el municipio de Cartago.</t>
  </si>
  <si>
    <t>Realizar cuatro (4)  ferias culturales de arte y oficio una por año, con la vinculación de entidades y organizaciones a nivel local.</t>
  </si>
  <si>
    <t>Realizar y organizar tres (3)  ferias artesanales de artes y oficios en el Municipio de Cartago.</t>
  </si>
  <si>
    <t>Realizar cuatro (4) convocatorias de estímulos para creadores y gestores culturales del Municipio de Cartago</t>
  </si>
  <si>
    <t>Servicio de apoyo financiero para el desarrollo de prácticas artísticas y culturales</t>
  </si>
  <si>
    <t>3301055</t>
  </si>
  <si>
    <t>El Ministerio de Cultura, a través del Programa Nacional de Estímulos tiene como propósito movilizar a los agentes del sector, bien sea en el ámbito nacional o internacional, para que en las más diversas disciplinas, reciban a través de becas, pasantías, premios nacionales, reconocimientos o residencias artísticas un apoyo a su quehacer. Este Programa está dirigido principalmente a personas naturales y el mecanismo dispuesto para acceder a dichos estímulos es a través de convocatorias públicas anuales, de manera que puedan participar de ese abanico de oportunidades todos los actores del sector cultural.</t>
  </si>
  <si>
    <t>330105500</t>
  </si>
  <si>
    <t>Personas beneficiadas con apoyos del Programa Nacional de Estímulos</t>
  </si>
  <si>
    <t>Realizar dos (2) convocatorias de estímulos para beneficiar los creadores y gestores culturales del Municipio de Cartago</t>
  </si>
  <si>
    <t>Mantener un  (1) plan de Beneficio Periódico Especiales durante el cuatrienio a los creadores y gestores culturales</t>
  </si>
  <si>
    <t>Servicio de apoyo financiero al sector artístico y cultural</t>
  </si>
  <si>
    <t>3301054</t>
  </si>
  <si>
    <t>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t>
  </si>
  <si>
    <t>330105400</t>
  </si>
  <si>
    <t>Estímulos otorgados</t>
  </si>
  <si>
    <t xml:space="preserve">Garantizar la continuidad del reconocimiento de los Beneficios Económicos Periódicos Especiales - BEPS, para los gestores y creadores culturales del municipio de Cartago durante el cuatrenio.
</t>
  </si>
  <si>
    <t>Crear y adecuar  un  (1) Museo en el Municipio de Cartago</t>
  </si>
  <si>
    <t>Museos adecuados</t>
  </si>
  <si>
    <t>3301043</t>
  </si>
  <si>
    <t>Cambio del uso de la infraestructura cultural o parte de ella, garantizando la permanencia del inmueble original.</t>
  </si>
  <si>
    <t>330104300</t>
  </si>
  <si>
    <t>Gestionar la organización de Museo para conservar, exponer y exhibir el patrimonio material e inmaterial de la humanidad en el municipio de Cartago.</t>
  </si>
  <si>
    <t>Dotar una (1) Biblioteca</t>
  </si>
  <si>
    <t>Servicio de acceso a materiales de lectura</t>
  </si>
  <si>
    <t>3301098</t>
  </si>
  <si>
    <t>Dotación de las bibliotecas públicas con actualizaciones, suscripciones a periódicos y revistas, publicaciones digitales, entre otros materiales de lectura adquiridos para el acceso del público.</t>
  </si>
  <si>
    <t>330109800</t>
  </si>
  <si>
    <t>Materiales de lectura disponibles en bibliotecas públicas y espacios no convencionales</t>
  </si>
  <si>
    <t xml:space="preserve">Dotar una (1) Biblioteca con material bibliografico, equipo tecnologico, muebles y demas elementos didacticos que faciliten el libre desarrollo de las actividades de la Biblioteca Municipal y la satelite ubicada en la estacion del ferrocarril
</t>
  </si>
  <si>
    <t>Adecuar, remodelar y mantener dos (2) espacios e infraestructura artística, cultural e histórica</t>
  </si>
  <si>
    <t>Servicio de mantenimiento de infraestructura cultural</t>
  </si>
  <si>
    <t>Ajuste o adaptación de una Infraestructura Cultural en la cual ya se estén desarrollando prácticas culturales, se busca garantizar la permanencia del inmueble original con las especificaciones requeridas. Este proceso puede o no tener reforzamiento estructural.</t>
  </si>
  <si>
    <t>330106800</t>
  </si>
  <si>
    <t>Infraestructura cultural intervenida</t>
  </si>
  <si>
    <t>Adecuar, remodelar y mantener dos (2) espacios de infraestructura artistica cultural e historica en el municipio de Cartago.</t>
  </si>
  <si>
    <t>2021761470072 - 2022761470043 - 2022761470068 (vigencias futuras)</t>
  </si>
  <si>
    <t xml:space="preserve"> RESTAURACIÓN DE EDIFICACIONES PATRIMONIALES EN EL CENTRO HISTORICO ETAPA 1 EN EL MUNICPIO DE CARTAGO ($698.612.623,00) - SERVICIO DE CONSULTORIA PARA REALIZAR ESTUDIOS Y DISEÑOS DE OBRAS DE REMODELACION, RESTAURACION DE EDIFICACIONES PATRIMONIALES EN EL MUNICIPIO DE CARTAGO ($271.830.510,00) - MEJORAMIENTO DE LA CASA DE LA CULTURA Y LA ANTIGUA ESTACION DEL FERROCARRIL DEL MUNICIPIO DE CARTAGO ($449.912.592,35)</t>
  </si>
  <si>
    <t>Servicio de apoyo al proceso de formación artística y cultural</t>
  </si>
  <si>
    <t xml:space="preserve">Este servicio está orientado apoyar el proceso de formación artística y cultural a través del equipamiento de instrumentos y elementos propios de cada área (música, teatro, danzas y/o artes plásticas y visuales). </t>
  </si>
  <si>
    <t>Procesos de formación atendidos</t>
  </si>
  <si>
    <t xml:space="preserve">Realizar tres (3) dotaciones de elementos como instrumentos musicales y accesorios, vestuarios tipicos, equipos (logistico) de audio y video, luces y demas elementos para fortalecer y dinamizar la cultura y las artes en el municipio de Cartago.
</t>
  </si>
  <si>
    <t>Infraestructuras culturales dotadas</t>
  </si>
  <si>
    <t>Corresponde a la disposicion de material didactico, pedagogico, tecnologico y/o mobiliario para espacios estructurados para el desarrollo de procesos artistico y/o cultural, este incluye infraestructura tecnologica para la conexión y el acceso a internet de las bibliotecas y espacios culturales.</t>
  </si>
  <si>
    <t>Infraestructuras Culturales dotadas</t>
  </si>
  <si>
    <t>Realizar la adquisicion de obras de arte y demas elementos artisticos y culturales para el fortalecimiento y promocion a procesos culturales y artisticos</t>
  </si>
  <si>
    <t>Fortalecimiento del buen gobierno para el respeto y garantía de los derechos humanos.</t>
  </si>
  <si>
    <t>4502022</t>
  </si>
  <si>
    <t xml:space="preserve">Corresponde al acompañamiento, apoyo,  asesoría y seguimiento técnico para la transferencia de herramientas de gestión y conocimiento en políticas, planes , proyectos y programas de apoyo a la dirección y gestión de la administración territorial. </t>
  </si>
  <si>
    <t>450202207</t>
  </si>
  <si>
    <t>Entidades asistidas técnicamente</t>
  </si>
  <si>
    <t>Realizar procesos que mejoren la capacidad administratiiva y de gestion de la Subsecretaria de arte, Cultura y Turismo</t>
  </si>
  <si>
    <t>Formular y adoptar una (1)  politica pública de deporte y recreación</t>
  </si>
  <si>
    <t>DEPORTE Y RECREACIÓN</t>
  </si>
  <si>
    <t>Fomento a la recreación, la actividad física y el deporte para desarrollar entornos de convivencia y paz</t>
  </si>
  <si>
    <t>4301006</t>
  </si>
  <si>
    <t>Corresponde a la formulación o reformulación de políticas públicas o normatividad concerniente a la práctica de la actividad física, de la recreación y el deporte.</t>
  </si>
  <si>
    <t>430100600</t>
  </si>
  <si>
    <t>Elaborar una politica publica del deporte, la recreación y actividad fisica: Capacitaciones, entrevistas</t>
  </si>
  <si>
    <t>SUBSECRETARIA DEL DEPORTE Y LA RECREACION</t>
  </si>
  <si>
    <t>Desarrollar cuatro (4) actividades recreativas (juegos Tradicionales y autóctonos) que permitan la integración y participación comunitaria en los sectores urbanos y rural</t>
  </si>
  <si>
    <t>Servicio de organización de eventos recreativos comunitarios</t>
  </si>
  <si>
    <t>4301038</t>
  </si>
  <si>
    <t>Corresponde a la planeación, organización y realización de eventos recreativos y de esparcimiento del tiempo libre con la comunidad.</t>
  </si>
  <si>
    <t>430103801</t>
  </si>
  <si>
    <t>Eventos recreativos comunitarios realizados</t>
  </si>
  <si>
    <t>Realizar los juegos de las juntas de acciones comunal en el municipio: Premiación, transporte, dotación, alimentación, juzgamiento, hidratación, alquiler de escenarios, equipo de sonido, sillas, mesas</t>
  </si>
  <si>
    <t>Realizar cuatro (4) juegos deportivos y recreativos para el adulto mayor y personas en discapacidad.</t>
  </si>
  <si>
    <t>Servicio de organización de eventos deportivos comunitarios</t>
  </si>
  <si>
    <t>4301032</t>
  </si>
  <si>
    <t>Corresponde a la planeación, organización y realización de eventos deportivos en las diferentes disciplinas con la comunidad.</t>
  </si>
  <si>
    <t>430103200</t>
  </si>
  <si>
    <t>Eventos deportivos comunitarios realizados</t>
  </si>
  <si>
    <t>Realizar los juegos deportivos y recreativos del adulto mayor: Premiación, refrigerio, juzgamiento, dotación e implementación, equipo de sonido, primeros auxilios, sillas, mesas, ambulancia, transporte interno</t>
  </si>
  <si>
    <t>Realizar diez (10) festivales de fomento y masificación deportivas, recreativas y de aprovechamiento del tiempo libre</t>
  </si>
  <si>
    <t>Realizar festivales deportivos, recreativos y de aprovechamiento del tiempop libre: Juzgamiento, premiación, implementación deportiva, alquiler de escenarios, equipo de sonido, apoyo logistico, hidratación y demas atividades de apoyo logistico</t>
  </si>
  <si>
    <t>Realizar seis (6) eventos  y/o planes para el fomento de hábitos y estilos de vida saludables en los diferentes grupos poblacionales y sectores sociales del municipio</t>
  </si>
  <si>
    <t>Servicio de educación informal en recreación</t>
  </si>
  <si>
    <t>4301035</t>
  </si>
  <si>
    <t>Corresponde a la formación a la ciudadanía  en recreación, actividad física, deportes social comunitario y/o aprovechamiento del tiempo libre con enfoque diferencial.</t>
  </si>
  <si>
    <t>430103500</t>
  </si>
  <si>
    <t>Realizar actividades de rumbaterapia e hidroterapia. Capacitar a deportistas, entrenadores y población en generar en temas de  deporte, recreación, actividad fisica y aprovechamiento de tiempo libre: Capacitadores, equipo de sonido, alquiler de sitio, sillas, mesas, refrigerio, equipos audiovisuales</t>
  </si>
  <si>
    <t>Servicio de promoción de la actividad física, la recreación y el deporte</t>
  </si>
  <si>
    <t>4301037</t>
  </si>
  <si>
    <t>Aprovechamiento del deporte, la recreación y la actividad física con fines de esparcimiento y desarrollo físico procurando la integración el descanso mediante la realización de actividades deportivas y la promoción de espacios con  la participación comunitaria. Incluye el programa Supérate con la promoción del deporte en niños adolescentes y jóvenes de  los 7 a los 28 años en el territorio nacional a través de competencias deportivas.</t>
  </si>
  <si>
    <t>430103700</t>
  </si>
  <si>
    <t>Personas que acceden a servicios deportivos, recreativos y de actividad física</t>
  </si>
  <si>
    <t xml:space="preserve">Realizar actividades recreativas, deportivas y de actividad física incluyendo hábitos y estilos saudables que fomenten la participalción ciudadana entre ellas ciclovías, cicloruta, entre otras, brindando todo el apoyo logístico </t>
  </si>
  <si>
    <t>Fortalecer veinte (20) Escuelas Populares del Deporte, uso y aprovechamiento del tiempo libre en las comunas y corregimientos del Municipio de Cartago</t>
  </si>
  <si>
    <t>Servicio de Escuelas Deportivas</t>
  </si>
  <si>
    <t>4301007</t>
  </si>
  <si>
    <t>Corresponde a los procesos de iniciación, fundamentación y perfeccionamiento deportivos a partir de  las clases donde se practica la actividad física, la recreación y/o el deporte.</t>
  </si>
  <si>
    <t>430100702</t>
  </si>
  <si>
    <t>Escuelas deportivas implementadas</t>
  </si>
  <si>
    <t>Generar proceso de masificacion,  fundamentacion deportiva y recreativa a traves de los monitores y fundamentadores con las escuelas populares y la practica de actividad fisica: Personal idoneo y competente Monitores y fundamentadores</t>
  </si>
  <si>
    <t>2022761470028</t>
  </si>
  <si>
    <t>FORTALECIMIENTO DE LOS PROGRAMAS DE DEPORTE, RECREACIÓN Y APROVECHAMIENTO DEL TIEMPO LIBRE EN EL MUNICIPIO DE CARTAGO ($716.901.766,09)</t>
  </si>
  <si>
    <t>Realizar  cuatro (4) juegos y/o torneos deportivos de las  diferentes instituciones educativas y de educación superior</t>
  </si>
  <si>
    <t>430103702</t>
  </si>
  <si>
    <t>Instituciones educativas vinculadas al programa Supérate-Intercolegiados</t>
  </si>
  <si>
    <t>Realizar los juegos superate- intercolegiados: Premiación,equipo de sonido, implementación deportiva, juzgamiento</t>
  </si>
  <si>
    <t>Realizar cuatro (4) festivales deportivos para niños  y niñas de los jardines infantiles del municipio de Cartago.</t>
  </si>
  <si>
    <t>Realizar festivales recreodeprtivos que permitan la participación de los niños, niñas y adolescentes: Premiación, juzgamiento, hidratación, dotación, implementación, equipo de sonido, sillas, mesas, carpas, ambulancia con paramedicos</t>
  </si>
  <si>
    <t>Realizar treinta  (30) torneos municipales en diferentes disciplinas deportivas</t>
  </si>
  <si>
    <t>Realizar torneos municipales en las diferentes disciplinas deportivas: implementación y dotación deportiva,  hidratación, seguro, juzgamiento,ambulancia con paramedicos, sillas, mesas, equipo de sonido</t>
  </si>
  <si>
    <t>Crear e implementar un (1) programa de incentivos, estímulos y beneficios (Económicos y/o Especie) a deportistas de alto rendimiento del municipio.</t>
  </si>
  <si>
    <t>Servicio de apoyo a la actividad física, la recreación y el deporte</t>
  </si>
  <si>
    <t>4301001</t>
  </si>
  <si>
    <t>Dentro del marco de los planes, programas y proyectos de la entidad se entregan diferentes incentivos a los integrantes del sistema nacional deportes y a los participantes o deportistas éstos pueden ser artículos deportivos, artículos tecnológicos, ademas de apoyar financieramente la realización e implementación de los mismos.</t>
  </si>
  <si>
    <t>430100101</t>
  </si>
  <si>
    <t>Estímulos entregados</t>
  </si>
  <si>
    <t>Generar un programa de incentivos y estimulos deportivos: Implementación deportiva, prestamo de escenarios, apoyo econmico para la participación y/o realización de evento deportivos</t>
  </si>
  <si>
    <t>2022761470069</t>
  </si>
  <si>
    <t>RECREACIÓN Y DEPORTE PARA LA FORMACIÓN CIUDADANA EN CARTAGO ($110.648.158,18)</t>
  </si>
  <si>
    <t>Realizar y/o participar en quince (15) torneos nacionales en las diferentes disciplinas deportivas</t>
  </si>
  <si>
    <t>430103201</t>
  </si>
  <si>
    <t>Personas beneficiadas</t>
  </si>
  <si>
    <t>Realizar toneos nacionales en las diferentes disciplinas deportivas: Implementación y dotación deportiva, transporte, alimentación, hospedaje, hidratación,medicamentos, seguro, juzgamiento,ambulancia con paramedicos, sillas, mesas equipo de sonido. Participar en torneos nacionales en las diferentes disciplinas: Transporte, Alojamiento, inscripción, alimentación, medicamentos, seguro, hidratación</t>
  </si>
  <si>
    <t>Realizar y/o  participar en veinte (20) torneos departamentales en las diferentes disciplinas deportivas</t>
  </si>
  <si>
    <t>Realizar toneos departamentales en las diferentes disciplinas deportivas: juzgamiento, premiación, hidratación. Participar en torneso departamentales en las diferentes disciplinas: Transporte, Alojamiento, inscripción, alimentación</t>
  </si>
  <si>
    <t>Participar  en  un (1) Juego deportivos departamentales del Valle del Cauca</t>
  </si>
  <si>
    <t>Participar en los juegos departamentales con las diferentes disciplinas: Implementación y dotación deportiva, transporte, alimentación, hospedaje, hidratación,medicamentos, seguro.</t>
  </si>
  <si>
    <t xml:space="preserve">Adquirir la implementación deportiva de diez (10) disciplinas deportivas </t>
  </si>
  <si>
    <t>430100102</t>
  </si>
  <si>
    <t>Artículos deportivos entregados</t>
  </si>
  <si>
    <t>Adquirir articulos deportivos para la practica idonea de la oferta deportiva: Balones, mallas o redes para fútbol y voleybol, barras, discos o postes para levantamiento de pesas, relojes y tableros de registro de ajedrez, conos, mesa profesional de tenis de mesa, discos, balas, jabalinas, martillo para atletismo,tablas de natación, tatami, pecheras y canilleras electronicas para taekwondo y hapkido</t>
  </si>
  <si>
    <t>Realizar un (1) programa de mantenimiento y adecuación a los escenarios deportivos y recreativos del Municipio</t>
  </si>
  <si>
    <t>Servicio de mantenimiento a la infraestructura deportiva</t>
  </si>
  <si>
    <t>4301004</t>
  </si>
  <si>
    <t>Mantenimiento de la infraestructura deportiva competencia de las Entidades Territoriales.  Garantizar las condiciones de funcionalidad del escenario deportivo, mejoramiento en pintura recuperación de implementación deportiva, mejoramiento de condiciones de cerramiento, funcionalidad de los servicios públicos, recuperación de mobiliario, mantenimiento de las zonas de juego).</t>
  </si>
  <si>
    <t>430100401</t>
  </si>
  <si>
    <t>Intervenciones realizadas a infraestructura deportiva</t>
  </si>
  <si>
    <t>Elaborar un programa orientado al mantenimiento, recuperación y adecuación de escenarios deportivos  idoneos para la practica deportiva.: Mano de obra para el mantenimiento, pago de servicios publicos, compra de materiales y adquisición de gimnasios biosaludables</t>
  </si>
  <si>
    <t>Construir dos (2)  escenarios deportivos y recreativos</t>
  </si>
  <si>
    <t>Cancha construida</t>
  </si>
  <si>
    <t>4301025</t>
  </si>
  <si>
    <t>Construcción de canchas, entendidas como el lugar específico donde se realiza una práctica deportiva, que puede ser cubierto o descubierto de acuerdo con la disciplina deportiva</t>
  </si>
  <si>
    <t>430102500</t>
  </si>
  <si>
    <t>Construir tres canchas deportivas multiples en la ciudad lote de la estacion</t>
  </si>
  <si>
    <t>2021761470082 (COOFINANCIADO MIN. DEPORTE) - 2022761470079</t>
  </si>
  <si>
    <t>MEJORAMIENTO Y REMODELACIÓN DEL ESTADIO ALFONSO LÓPEZ PUMAREJO DEL MUNICIPIO DE CARTAGO DEPARTAMENTO DEL VALLE DEL CAUCA ($3.490.438.760,00) - AMPLIACIÓN Y MEJORAMIENTO DE LA INFRAESTRUCTURA DEPORTIVA DEL MUNICIPIO DE CARTAGO ($57.000.000,00)</t>
  </si>
  <si>
    <t>Formación y preparación de deportistas</t>
  </si>
  <si>
    <t>Pistas construidas</t>
  </si>
  <si>
    <t>4302014</t>
  </si>
  <si>
    <t>Construcción de un escenario para la práctica deportiva de Atletismo, Bicicross, bolos,  ciclismo, Karts, motocross y patinaje. De acuerdo con la disciplina que en ella se practica tiene diferentes características técnicas tanto de construcción como de acabados que están determinadas internacionalmente: asfalto, sintético, madera, carbonilla, concreto, césped etc.</t>
  </si>
  <si>
    <t>430201409</t>
  </si>
  <si>
    <t>Pistas de patinaje construidas</t>
  </si>
  <si>
    <t>Construcciíon de una  pista de patinaje de  velocidad 400mts</t>
  </si>
  <si>
    <t>Estudios y diseños de infraestructura recreo-deportiva</t>
  </si>
  <si>
    <t>4301031</t>
  </si>
  <si>
    <t>Corresponde a todos los productos relacionados a la etapa de preinversión en infraestructura recreo-deportiva, como son estudios de factibilidad, diseños arquitectónicos, planos, estudio de suelos y otros estudios y/o instrumentos similares.</t>
  </si>
  <si>
    <t>430103100</t>
  </si>
  <si>
    <t>Estudios y diseños elaborados</t>
  </si>
  <si>
    <t>Apoyo asistencial para realizar estudios, diseños y otros, requeridos para la infraestructura de diferentes escenarios deportivos en el municipio.</t>
  </si>
  <si>
    <t>2022761470079</t>
  </si>
  <si>
    <t>AMPLIACIÓN Y MEJORAMIENTO DE LA INFRAESTRUCTURA DEPORTIVA DEL MUNICIPIO DE CARTAGO ($57.000.000,00)</t>
  </si>
  <si>
    <t>Gestionar y/o contruir trecientas  (300) viviendas VIS - VIP nuevas en el municipio</t>
  </si>
  <si>
    <t>VIVIENDA, CIUDAD Y TERRITORIO</t>
  </si>
  <si>
    <t>Acceso a soluciones de vivienda</t>
  </si>
  <si>
    <t xml:space="preserve">Vivienda de Interés Social construidas
</t>
  </si>
  <si>
    <t>4001042</t>
  </si>
  <si>
    <t xml:space="preserve"> Corresponde a la solución de vivienda de interés social nueva construida y entregada por el estado al hogar que le fue asignado el subsidio familiar de vivienda de interés social para la adquisición de una vivienda nueva.
</t>
  </si>
  <si>
    <t xml:space="preserve">400104200
</t>
  </si>
  <si>
    <t>Gestionar y/o contruir ochenta y siete  (87) viviendas VIS - VIP nuevas en el municipio</t>
  </si>
  <si>
    <t>2022761470059</t>
  </si>
  <si>
    <t>FORTALECIMIENTO DE PLANES PROGRAMAS Y PROYECTOS PARA LA LEGALIZACION Y TITULACIÓN DE PREDIOS Y ADQUISICIÓN CONSTRUCCIÓN Y MEJORAMIENTO DE VIVIENDA EN EL MUNICIPIO DE CARTAGO ($54.000.000)</t>
  </si>
  <si>
    <t>SECRETARÍA DE PLANEACION, MEDIO AMBIENTE Y DESARROLLO ECONOMICO</t>
  </si>
  <si>
    <t>Vivienda de Interés Prioritario construidas</t>
  </si>
  <si>
    <t>4001039</t>
  </si>
  <si>
    <t>Corresponde a la solución de vivienda de interés prioritaria nueva construida y entregada por el estado al hogar que le fue asignado el subsidio familiar de vivienda de interés prioritaria para la adquisición de una vivienda nueva.</t>
  </si>
  <si>
    <t>400103900</t>
  </si>
  <si>
    <t xml:space="preserve"> Vivienda de Interés Prioritario construidas</t>
  </si>
  <si>
    <t>Gestionar y/o asignar  doscientos (200) subsidios de vivienda VIS - VIP  nueva y usada</t>
  </si>
  <si>
    <t>Servicio de apoyo financiero para adquisición de vivienda</t>
  </si>
  <si>
    <t>4001031</t>
  </si>
  <si>
    <t>Corresponde al apoyo financiero a través de la asignación de un subsidio familiar de vivienda de interés social para la adquisición de una vivienda nueva y usada.</t>
  </si>
  <si>
    <t>400103100</t>
  </si>
  <si>
    <t>Hogares beneficiados con adquisición de vivienda </t>
  </si>
  <si>
    <t>2022761470015</t>
  </si>
  <si>
    <t>APOYO A LA CAPACIDAD Y GESTIÓN ADMINISTRATIVA DE LA EMPRESA CARTAGUEÑA DE DESARROLLO "EMCADE" DEL MUNICIPIO DE CARTAGO ($145.058.269,16)</t>
  </si>
  <si>
    <t>Gestionar un (1) plan de mejoramiento integral de barrios con la Gobernación del Valle y Minvivienda</t>
  </si>
  <si>
    <t>Ordenamiento territorial y desarrollo urbano</t>
  </si>
  <si>
    <t>Servicio de apoyo financiero para el Mejoramiento integral de barrios</t>
  </si>
  <si>
    <t>4002013</t>
  </si>
  <si>
    <t>Financiación o cofinanciación para el mejoramiento integral de barrios</t>
  </si>
  <si>
    <t>400201300</t>
  </si>
  <si>
    <t>Proyectos apoyados financieramente en Mejoramiento Integral de Barrios</t>
  </si>
  <si>
    <t>Servicio de apoyo financiero para el Mejoramiento de vivienda</t>
  </si>
  <si>
    <t>4001032</t>
  </si>
  <si>
    <t>Corresponde al apoyo financiero a través de la asignación de un subsidio familiar de vivienda de interés social para mejoramiento, reparacion y/o reconstruccion.</t>
  </si>
  <si>
    <t>400103200</t>
  </si>
  <si>
    <t>Hogares beneficiados con mejoramiento de vivivenda</t>
  </si>
  <si>
    <t>Numero</t>
  </si>
  <si>
    <t>Gestionar un (1) plan de mejoramiento integral de viviendas para la poblacion vulnerable del municipio</t>
  </si>
  <si>
    <r>
      <t xml:space="preserve">2022761470045 - </t>
    </r>
    <r>
      <rPr>
        <b/>
        <sz val="11"/>
        <rFont val="Calibri"/>
        <family val="2"/>
        <scheme val="minor"/>
      </rPr>
      <t>2022761470059</t>
    </r>
  </si>
  <si>
    <r>
      <t xml:space="preserve">MEJORAMIENTO DE CONDICIONES DE VIVIENDA EN EL MUNICIPIO DE CARTAGO ($1.260.000.000,00) - </t>
    </r>
    <r>
      <rPr>
        <b/>
        <sz val="11"/>
        <rFont val="Calibri"/>
        <family val="2"/>
        <scheme val="minor"/>
      </rPr>
      <t>FORTALECIMIENTO DE PLANES PROGRAMAS Y PROYECTOS PARA LA LEGALIZACION Y TITULACIÓN DE PREDIOS Y ADQUISICIÓN CONSTRUCCIÓN Y MEJORAMIENTO DE VIVIENDA EN EL MUNICIPIO DE CARTAGO ($54.000.000)</t>
    </r>
  </si>
  <si>
    <t>Gestionar el desarrollo de cuatro (4) nuevos desarrollos  habitacionales en alianza con empresas públicas y privadas</t>
  </si>
  <si>
    <t>Vivienda de Interés Social construidas</t>
  </si>
  <si>
    <t>Corresponde a la solución de vivienda de interés social nueva construida y entregada por el estado al hogar que le fue asignado el subsidio familiar de vivienda de interés social para la adquisición de una vivienda nueva.</t>
  </si>
  <si>
    <t>400104201</t>
  </si>
  <si>
    <t>Vivienda de Interés Social urbanas construidas</t>
  </si>
  <si>
    <t>Gestionar el desarrollo de dos (2) nuevos desarrollos  habitacionales en alianza con empresas públicas y privadas</t>
  </si>
  <si>
    <t xml:space="preserve">Apoyar la legalización y titulación de doscientos (200)  inmuebles en predios urbanos y rurales </t>
  </si>
  <si>
    <t>Servicio de asistencia técnica y jurídica en saneamiento y titulación de predios</t>
  </si>
  <si>
    <t>4001001</t>
  </si>
  <si>
    <t>Asistencias técnicas y jurídicas realizadas</t>
  </si>
  <si>
    <t>400100101</t>
  </si>
  <si>
    <t xml:space="preserve">Apoyar la legalización y titulación de inmuebles en predios urbanos y rurales </t>
  </si>
  <si>
    <t xml:space="preserve">Formular y adoptar una (1) política pública de vivienda en el municipio </t>
  </si>
  <si>
    <t>4001004</t>
  </si>
  <si>
    <t>Documentos cuyo objetivo es plasmar una visión de futuro a nivel país, entidad territorial, comunidad, sector, región, entidad o cualquier nivel de desagregación que se requiera. Incluye objetivos, estrategias, metas e indicadores</t>
  </si>
  <si>
    <t>400100401</t>
  </si>
  <si>
    <t>Documentos de planeación en política de vivienda elaborados</t>
  </si>
  <si>
    <t>Crear y fortalecer un (1) Banco de Tierras municipal para el fortalecimiento de la política pública de vivienda</t>
  </si>
  <si>
    <t>Desarrollar ocho (8) alianzas estrategicas para el fortacimiento de la VIS - VIP en el municipio</t>
  </si>
  <si>
    <t>Servicio de asistencia técnica en proyectos de Vivienda</t>
  </si>
  <si>
    <t>4001002</t>
  </si>
  <si>
    <t>400100200</t>
  </si>
  <si>
    <t>Entidades territoriales asistidas técnicamente</t>
  </si>
  <si>
    <t>Implementar una (1) política pública de la primera infancia, la infancia, la adolescencia y el fortalecimiento familiar de conformidad con el plan de acción elaborado</t>
  </si>
  <si>
    <t>INCLUSIÓN SOCIAL Y RECONCILIACIÓN</t>
  </si>
  <si>
    <t>41</t>
  </si>
  <si>
    <t>Desarrollo integral de la primera infancia a la juventud, y fortalecimiento de las capacidades de las familias de niñas, niños y adolescentes</t>
  </si>
  <si>
    <t>Servicios de asistencia técnica en políticas públicas de infancia, adolescencia y juventud</t>
  </si>
  <si>
    <t>4102047</t>
  </si>
  <si>
    <t>Servicios orientados a fortalecer técnicamente a los agentes de la institucionalidad de infancia, adolescencia y juventud  en la formulación e implementación de sus propuestas de política pública, estrategias, planes y proyectos dirigidas a garantizar la protección integral de los niños, niñas, adolescentes y jóvenes.</t>
  </si>
  <si>
    <t>410204700</t>
  </si>
  <si>
    <t>Agentes de la institucionalidad de infancia, adolescencia y juventud  asistidos técnicamente</t>
  </si>
  <si>
    <t>Actualización del Diagnostico de Infancia y adolescencia y estructurar una estrategia de divulgación de la Politica Publica de Infancia y adolescencia.</t>
  </si>
  <si>
    <t>2022761470020</t>
  </si>
  <si>
    <t>CONTRIBUCIÓN AL DESARROLLO DE LOS NIÑOS, NIÑAS Y ADOLESCENTES Y GARANTIZAR EL CUMPLIMIENTO DE SUS DERECHOS EN EL MUNICIPIO DE CARTAGO ($176.301.067,00)</t>
  </si>
  <si>
    <t>SECRETARIA DE GOBIERNO, SEGURIDAD Y CONVIVENCIA</t>
  </si>
  <si>
    <t xml:space="preserve">Realizar dos (2) campañas de capacitación a los funcionarios que intervengan en temas relacionados con la primera infancia, infancia y la adolescencia </t>
  </si>
  <si>
    <t>realizar dos campañas de capacitacion, dirigido a funcionarios que intervienen en procesos de infancia y adolescencia</t>
  </si>
  <si>
    <t xml:space="preserve">Apoyar dos (2)  comedores infantiles </t>
  </si>
  <si>
    <t>Servicio de atención integral a la primera infancia</t>
  </si>
  <si>
    <t>4102001</t>
  </si>
  <si>
    <t>Servicio dispuestos para atender a los niños y niñas en primera infancia, con el fin de promover su desarrollo integral a través de la atención en educación inicial, cuidado calificado, salud, nutrición, protección y acompañamiento familiar.</t>
  </si>
  <si>
    <t>410200100</t>
  </si>
  <si>
    <t>Niños y niñas atendidos en Servicio integrales</t>
  </si>
  <si>
    <t>Mejoramiento o adecuación de comedores infantiles para la seguridad alimentaria, así como tambien la compra de menaje y demás elementos para la atención alimentaria de niños, niñas y adolescentes vulnerables.</t>
  </si>
  <si>
    <t>Mantener el apoyo tres (3) Centros de Desarrollo Infantil</t>
  </si>
  <si>
    <t>apoyar a los centros de desarrollo infantil a través de adecuaciones, compra de material didactico y demás acciones que de acuerdo a un diagnostico previo, requieran para el adecuado funcionamiento del CDI.</t>
  </si>
  <si>
    <t>Desarrollar dos (2) operativos de control cumplimiento de los Decretos Municipales 061/2010 y 035/2012</t>
  </si>
  <si>
    <t>Servicios de promoción de los derechos de los niños, niñas, adolescentes y jóvenes</t>
  </si>
  <si>
    <t>4102046</t>
  </si>
  <si>
    <t>Estrategias mediante las cuales se difunde, motiva y sensibiliza a la sociedad en general acerca de la información de promoción y prevención de los derechos de los niños, niñas, adolescentes y jóvenes y se dan a conocer los mecanismos para su restablecimiento.  Incluye las acciones que se realizan para el intercambio de experiencias, con los agentes del Sistema Nacional de Bienestar Familiar.</t>
  </si>
  <si>
    <t>410204600</t>
  </si>
  <si>
    <t>Campañas de promoción realizadas</t>
  </si>
  <si>
    <t>Apoyar logisticamente operativos de control de niños, niñas y adolescentes en vías públicas o ejerciendo actividades que vulneren sus derechos en el cuatrenio</t>
  </si>
  <si>
    <t>Apoyar el funcionamiento de un (1) Hogar de paso en el municipio</t>
  </si>
  <si>
    <t>Servicio de protección para el restablecimiento de derechos de niños, niñas, adolescentes y jóvenes</t>
  </si>
  <si>
    <t>4102037</t>
  </si>
  <si>
    <t>Servicios determinados por las autoridades administrativas dirigidos a garantizar y restablecer el ejercicio de los derechos de los niños, niñas, adolescentes y jóvenes, cuando sus derechos han sido amenazados  y/o vulnerados.</t>
  </si>
  <si>
    <t>410203700</t>
  </si>
  <si>
    <t>Niños, niñas, adolescentes y jóvenes atendidos con servicio de protección para el restablecimiento de derechos</t>
  </si>
  <si>
    <t>Realizar un convenio interadministrativo para la operación del Hogar de Paso que atiende a niños, niñas y adolescentes con derechos vulnerados o amenazados</t>
  </si>
  <si>
    <t>2022761470039</t>
  </si>
  <si>
    <t xml:space="preserve">APOYO Y FORTALECIMIENTO A LOS NNA Y JÓVENES QUE SE LES HA VULNERADO Y/O AMENAZADO SUS DERECHOS EN EL MUNICIPIO DE CARTAGO VALLE DEL CAUCA ($85.000.000,00)   </t>
  </si>
  <si>
    <t>SECRETARÍA DE DESARROLLO SOCIAL, HUMANO, TERRITORIO Y PARTICIPACIÓN CIUDADANA</t>
  </si>
  <si>
    <t>Apoyar el funcionamiento de un (1) Centro Tránsitorio para adolescentes en conflicto con la ley penal en el municipio</t>
  </si>
  <si>
    <t>Servicio dirigidos a la atención de niños, niñas, adolescentes y jóvenes, con enfoque pedagógico y restaurativo encaminados a la inclusión social</t>
  </si>
  <si>
    <t>4102038</t>
  </si>
  <si>
    <t>Servicio dirigidos a la atención de niños, niñas, adolescentes y jóvenes, con enfoque pedagógico y restaurativo encaminados a la inclusión social.</t>
  </si>
  <si>
    <t>410203800</t>
  </si>
  <si>
    <t>Niños, niñas, adolescentes y jóvenes atendidios en los servicios de restablecimiento en la administración de justicia</t>
  </si>
  <si>
    <t xml:space="preserve">Realizar un convenio interadministrativo para la operación del Centro Transitorio que atiende a los adolescentes infractores de la ley penal en sus primeras 72 horas de aprehension. </t>
  </si>
  <si>
    <t>2022761470007</t>
  </si>
  <si>
    <t>APOYO Y FORTALECIMIENTO A LOS NNA Y JOVENES DEL MUNICIPIO DE CARTAGO ($80.000.000,00)</t>
  </si>
  <si>
    <t>Apoyar la realización de cuatro (4) encuentros y eventos artísticos, culturales, recreativos participativos de las niñas y adolescentes.</t>
  </si>
  <si>
    <t xml:space="preserve">Apoyar logisticamente la realizacion de 1 evento de integracion juvenil </t>
  </si>
  <si>
    <t>Realizar dos (2) campañas de prevención del maltrato, trabajo infantil, abuso sexual, y otros delitos sexuales, ESCNNA y consumo de spa, embarazos en adolescentes, la delincuencia juvenil y trata de personas en el municipio.</t>
  </si>
  <si>
    <t xml:space="preserve">Realizar campaña pedagógica y de sensibilización sobre la problemática referente al maltrato,, trabajo infantil, abuso sexual, otros delistos sexuales, ESCNNA, consumo de SPA, embarazos en adolescentes, delincuencia juvenil y trata de personas, dirigida a la población en general y haciendo énfasis en la protección de los niños, niñas y adolescentes; las entidades donde se puede acurdir para la denuncia y protección de NNA y mecanismos para prevenirlas. </t>
  </si>
  <si>
    <t>Implementar un (1) plan intersectorial de prevención del maltrato infantil y violencia intrafamiliar dirigido a las comunas y corregimientos del municipio</t>
  </si>
  <si>
    <t xml:space="preserve">Elaboración del plan intersectorial de prevención del matrato infantil y la VIF que incluye estrategias y acciones para que a nivel interdisciplinario se atienda y disminuya la problemática en nuestro municipio. </t>
  </si>
  <si>
    <t>Actualizar e implementar  una (1)  Política Pública de juventud</t>
  </si>
  <si>
    <t xml:space="preserve">Actualizar la política pública de juventud a través de diagnostico, elaboración de mesas de concertación para evaluar la política actual, elaboración de las líneas de política y plan de acción a ejecutar a diez años. </t>
  </si>
  <si>
    <t xml:space="preserve">Realizar ocho (8) actividades y/o encuentros juveniles de integración  y participación efectiva </t>
  </si>
  <si>
    <t>Servicios de educación informal a niños, niñas, adolescentes  y jóvenes para el reconocimiento de sus derechos</t>
  </si>
  <si>
    <t>4102045</t>
  </si>
  <si>
    <t>Servicios mediante los cuales se socializan a los niños, niñas, adolescentes y jóvenes;  al igual que a sus padres, madres, cuidadores y docentes, los temas relacionados con el reconocimiento de los derechos de la niñez, la adolescencia y la juventud.</t>
  </si>
  <si>
    <t>410204502</t>
  </si>
  <si>
    <t>Jóvenes atendidos</t>
  </si>
  <si>
    <t>Apoyar las integraciones juveniles a través de logística para la realización de eventos, o la participacion de jovenes en otros certamenes a nivel nacional, departamental o regional.</t>
  </si>
  <si>
    <t>Fortalecer un (1) Subsistema de participación de juventud durante el cuatrienio</t>
  </si>
  <si>
    <t>410204500</t>
  </si>
  <si>
    <t xml:space="preserve">Realizar actividades que se enfoquen en la participación efectiva de los jovenes, tales como: foros, mesas interinstitucionales, fortalecimiento de la plataforma municipal de juventud, apoyo a las elecciones del concejo municipal de juventud, entre otras acciones que fije la politica pública municipal. </t>
  </si>
  <si>
    <t>Apoyar la celebración de una (1) Semana de la Juvetud por año</t>
  </si>
  <si>
    <t xml:space="preserve">Realizar anualmente la celebración de la Semana de la Juventud a traves de actividades didacticas, recreativas, pedagógicas y acadpemicas. </t>
  </si>
  <si>
    <t>Apoyar cuatro (4)  iniciativas de emprendimiento y productividad juvenil en el municipio</t>
  </si>
  <si>
    <t>Inclusión social y productiva para la población en situación de vulnerabilidad</t>
  </si>
  <si>
    <t>Servicio de asistencia técnica para fortalecimiento de unidades productivas colectivas para la generación de ingresos</t>
  </si>
  <si>
    <t>4103059</t>
  </si>
  <si>
    <t>Corresponde a la formación y acompañamiento dirigidos a fortalecer las capacidades empresariales, organizacionales y productivas, tendientes al fortalecimiento de unidades productivas colectivas.</t>
  </si>
  <si>
    <t>410305900</t>
  </si>
  <si>
    <t>Unidades productivas colectivas con asistencia técnica</t>
  </si>
  <si>
    <t>Dar aplicación a la ley 1780 de 2016, en lo referente a  la Promoción de empleo y emprendimiento juvenil. Apoyando cuatro (4)  iniciativas de emprendimiento y productividad juvenil en el municipio</t>
  </si>
  <si>
    <t xml:space="preserve">Formular  adoptar e implementar una (1) Política Pública para las niñas,  mujer y la equidad de genero </t>
  </si>
  <si>
    <t>4502026</t>
  </si>
  <si>
    <t>Incluye la realización de los documentos de contenido normativo para la reglamentación de las diferentes lineas de acción del programa.</t>
  </si>
  <si>
    <t>450202601</t>
  </si>
  <si>
    <t>Documentos normativos para la equidad de género para las mujeres formulado</t>
  </si>
  <si>
    <t xml:space="preserve">De conformidad con los lineamientos nacionales y departmentales, formular, adoptar e implementar la política pública municipal para las niñas, mujer y la equidad de género, la cual debe contener: diagnostico, objetivo general y específico, lineas estrategicas y plan de acción para reducir las desigualdades. </t>
  </si>
  <si>
    <t>2022761470047</t>
  </si>
  <si>
    <t>FORTALECIMIENTO Y APOYO PARA LA PARTICIPACIÓN CIUDADANA, EL RESPETO Y GARANTÍA DE LOS DERECHOS EN EL MUNICIPIO DE CARTAGO VALLE DEL CAUCA ($465.315.377,00)</t>
  </si>
  <si>
    <t>Construir y puesta en funcionamiento de una (1) casa de la mujer y la equidad de genero</t>
  </si>
  <si>
    <t>4502</t>
  </si>
  <si>
    <t>Servicio de apoyo para la implementación de medidas en derechos humanos y derecho internacional humanitario</t>
  </si>
  <si>
    <t>4502024</t>
  </si>
  <si>
    <t xml:space="preserve"> Implementar decisiones de instancias internacionales frente a violaciones de Derechos Humanos para el cumplimiento de las obligaciones que tiene el Estado colombiano.</t>
  </si>
  <si>
    <t>450202402</t>
  </si>
  <si>
    <t>Casas de Igualdad de oportunidades para la mujer y el joven</t>
  </si>
  <si>
    <t>Apoyar un centro de atención a la mujer y la equidad de género para brindar asistencia y prevención de la violencia contra la mujer desde una perspectiva de género</t>
  </si>
  <si>
    <t>Crear e implementar una  (1)  estrategía de escucha a la mujer víctima de violencia intrafamiliar y eliminación de todas las formas de discriminación</t>
  </si>
  <si>
    <t>Servicio de promoción de la garantía de derechos</t>
  </si>
  <si>
    <t>4502038</t>
  </si>
  <si>
    <t>Incluye el desarrollo de acciones orientadas a divulgar , los mecanismos de atención y protección los derechos de las mujeres, población LGTBI y personas y comunidades en riesgo así como la prevención de su vulneración.</t>
  </si>
  <si>
    <t>450203800</t>
  </si>
  <si>
    <t>Estrategias de promoción de la garantía de derechos implementadas</t>
  </si>
  <si>
    <t xml:space="preserve">Desarrollar la estrategia de escucha a la mujer víctima de VIF y demas formas de discriminación, a traves de atención psicosocial, líneas de atención y asesoría jurídica para la denuncia. </t>
  </si>
  <si>
    <t>2022761470040</t>
  </si>
  <si>
    <t>APOYO A GARANTIZAR ACCIONES ENCAMINADAS A LA PROTECCIÓN DE LOS DERECHOS DE LA EQUIDAD DE GÉNERO EN EL MUNICIPIO DE CARTAGO VALLE DEL CAUCA ($66.083.878,88)</t>
  </si>
  <si>
    <t>Formular y adoptar una (1) Política Pública para la pobación adulta mayor del municipio</t>
  </si>
  <si>
    <t>Atención integral de población en situación permanente de desprotección social y/o familiar</t>
  </si>
  <si>
    <t>Servicio de atención y protección integral al adulto mayor</t>
  </si>
  <si>
    <t>4104008</t>
  </si>
  <si>
    <t>Servicios integrales que incluyen aspectos relacionados con protección a la salud y bienestar social, educación, cultura, recreación, entorno físico y social favorable, productividad para los adultos mayores.</t>
  </si>
  <si>
    <t>410400800</t>
  </si>
  <si>
    <t>Adultos mayores atendidos con servicios integrales</t>
  </si>
  <si>
    <t>Formulación y adopción de la política pública del adulto mayor en el municipio, apoyando la recolección de información, la formulación del documento de política y el proyecto de acuerdo para hacer aprobado por el Honorable Concejo Municipal,</t>
  </si>
  <si>
    <t>Apoyar  un (1) Centro Día / Vida con atención integral y apoyo nutricional para población adulta mayor</t>
  </si>
  <si>
    <t>2022761470019</t>
  </si>
  <si>
    <t>SERVICIO DE ATENCIÓN Y PROTECCIÓN INTEGRAL AL ADULTO MAYOR EN EL MUNICIPIO DE CARTAGO VALLE DEL CAUCA ($932.577.475,24)</t>
  </si>
  <si>
    <t xml:space="preserve">Beneficiar a ciento setenta  (170) adultos mayores en el programa institucional Centros de Bienestar </t>
  </si>
  <si>
    <t>Realizar cuatro (4) ferias de estilos de vida saludable y ocio productivo  (nutrición, actividad física y salud mental)</t>
  </si>
  <si>
    <t>Realizar ferias de estilos de vida saludable y ocio productivo  (nutrición, actividad física y salud mental)</t>
  </si>
  <si>
    <t>Diseñar y construir un (1) centro de atención integral al adulto mayor</t>
  </si>
  <si>
    <t>Centros de protección social para el adulto mayor construidos y dotados</t>
  </si>
  <si>
    <t>4104001</t>
  </si>
  <si>
    <t>Corresponde a la construcción y dotación de infraestructura destinada al ofrecimiento de servicios de hospedaje, bienestar social y cuidado integral de manera permanente o temporal a los adultos mayores en condicionesde descuido, abandono o víctimas de violencia intrafamiliar.</t>
  </si>
  <si>
    <t>410400100</t>
  </si>
  <si>
    <t>Implementar  una (1) política pública para la población en situación de discapacidad.</t>
  </si>
  <si>
    <t>Servicio de atención integral a población en condición de discapacidad</t>
  </si>
  <si>
    <t>4104020</t>
  </si>
  <si>
    <t>Servicios integrales que incluyen aspectos relacionados con atención en salud, cuidado, alimentación, hospedaje, formación para el trabajo, inclusión productiva, recreación, entre otros, para población en condición de discapacidad.</t>
  </si>
  <si>
    <t>410402000</t>
  </si>
  <si>
    <t>Personas con discapacidad atendidas con servicios integrales</t>
  </si>
  <si>
    <t>Actualización y adopción de la política pública de personas en situación de discapacidad en el municipio, apoyando la recolección de información, la formulación del documento de política y el proyecto de acuerdo para hacer aprobado por el Honorable Concejo Municipal,</t>
  </si>
  <si>
    <t>2022761470030</t>
  </si>
  <si>
    <t>APOYO PARA INCLUSIÓN SOCIAL Y PRODUCTIVA PARA LA POBLACIÓN EN SITUACIÓN DE VULNERABILIDAD EN EL MUNICIPIO DE CARTAGO VALLE DEL CAUCA ($10.000.000,00)</t>
  </si>
  <si>
    <t>Realizar dos (2) eventos que visibilicen y dignifique la población en situación de discapacidad</t>
  </si>
  <si>
    <t>Relizar encuentros pedagógicos y academicos sobre el reconocimiento de los derechos de la población en condición de discpacidad a traves de capacitaciones, campañas de reconocimiento de derechos y servicios profesionales para la atención de las personas en condición de discapacidad.</t>
  </si>
  <si>
    <t>Gestionar la creación de  un (1)  Banco de Ayudas técnicas y de locomoción de la población en situación de discapacidad</t>
  </si>
  <si>
    <t>Se realizar las gestiones para la conformación del Banco de Ayudas Técnicas y de locomoción para la población en situación de discpacidad ante el Ministerio de Salud y la Protección Social, así como la consecución de ayudas técnicas para la población vulnerable del municipio.</t>
  </si>
  <si>
    <t>Formular y adoptar una (1) Política Pública para la población LGTBI</t>
  </si>
  <si>
    <t>450202602</t>
  </si>
  <si>
    <t>Documentos normativos para la garantía de derechos de la población LGTBI formulados</t>
  </si>
  <si>
    <t>acompañamiento y la asesoría en la formulación y adopción de la política pública para la población LGTBI en el municipio, apoyando la recolección de información, la formulación del documento de política y el proyecto de acuerdo para hacer aprobado por el Honorable Concejo Municipal,</t>
  </si>
  <si>
    <t>Desarrollar  una (1) campaña y/o evento para promover el respeto y trato digno por la diversidad sexual  y superar la exclusión económica, social y política de la población LGBTI</t>
  </si>
  <si>
    <t>Realización de evento o campaña masiva que dignifique la población LGBTI como estrategia al reconocimiento de sus derechos, a la diversidad sexual y a la superación de barreras de discriminación de la población, la cual estará dirigida a toda la población del municipio de Cartago,</t>
  </si>
  <si>
    <t>Beneficiar a cuatrocientos (400) habitantes de calle con jormadas de alimentación, desparasitación, higiene y cuidados básicos y retorno a su lugar de origen.</t>
  </si>
  <si>
    <t>Servicio de atención integral al habitante de la calle</t>
  </si>
  <si>
    <t>4104027</t>
  </si>
  <si>
    <t>Servicios integrales que incluyen aspectos relacionados con atención en salud, alimentación, hospedaje, formación para el trabajo, inclusión productiva, entre otros y que se ofrecen intra o extramuralmente para habitantes de la calle.</t>
  </si>
  <si>
    <t>410402700</t>
  </si>
  <si>
    <t xml:space="preserve">Personas atendidas con servicios integrales </t>
  </si>
  <si>
    <t xml:space="preserve">Realizar jornadas de alimentación, desparasitación, higiene y cuidados básicos a personas en situación de calle y su respectivo retorno a su lugar de origen, cuando ellos mismos los requieran. Las actividades contarán con el acompañamiento de la Personería Municipal como garante de los derechos de la población. </t>
  </si>
  <si>
    <t>Formular, adoptar e implementar  una (1) política pública para la población étnica</t>
  </si>
  <si>
    <t>Servicio de gestión de oferta social para la población vulnerable</t>
  </si>
  <si>
    <t>4103052</t>
  </si>
  <si>
    <t>Incluye el desarrollo de acciones encaminadas a generar dinámicas de atención conjunta, articulada y eficiente entre las instituciones del estado hacia la población vulnerable.</t>
  </si>
  <si>
    <t>410305202</t>
  </si>
  <si>
    <t>Mecanismos de articulación implementados para la gestión de oferta social</t>
  </si>
  <si>
    <t>formulación y adopción de la política pública para la población étnica en el municipio, apoyando la recolección de información, la formulación del documento de política y el proyecto de acuerdo para hacer aprobado por el Honorable Concejo Municipal,</t>
  </si>
  <si>
    <t>Apoyar la ejecución de un (1) plan de etnodesarrollo formulado por las comunidades afros del municipio</t>
  </si>
  <si>
    <t>Garantizar el apoyo logístico o profesional para el desarrollo del plan formulado a favor de la población afrocolombiana.</t>
  </si>
  <si>
    <t>Realizar una (1) caracterización de los grupos étnicos del municipio</t>
  </si>
  <si>
    <t>Documentos de investigación</t>
  </si>
  <si>
    <t>4103063</t>
  </si>
  <si>
    <t>Hace referencia a investigaciones, estudios y otras herramientas de conocimiento en temas relacionados con la inclusión social y productiva para la población en situación de vulnerabilidad así como los efectos de las acciones de política pública (planes, programas y estrategias) dirigidas a los grupos de valor de la entidad.</t>
  </si>
  <si>
    <t>410306300</t>
  </si>
  <si>
    <t>Documentos de investigación realizados</t>
  </si>
  <si>
    <t>Realizar caracterización de la población étnica presente en el municipio a través de la contratación del servicio profesional, técnico y logístico necesario para el desarrollo en la zona urbana y rural del municipio.</t>
  </si>
  <si>
    <t>2022761470081</t>
  </si>
  <si>
    <t>FORTALECIMIENTO DE ESTRATEGIAS PARA LA PROMOCIÓN PREVENCIÓN GARANTÍA Y RESTABLECIMIENTO DE LOS DERECHOS DE LOS GRUPOS ÉTNICOS DEL MUNICIPIO DE CARTAGO ($35.000.000,00)</t>
  </si>
  <si>
    <t>Realizar un (1) evento de integración de la población afrodescendiente al año en el marco de la semana de la afrocolombianidad</t>
  </si>
  <si>
    <t xml:space="preserve">Apoyar la celebración de la semana de la afrocolombianidad anualmente con apoyo logístico, profesional y técnico de acuerdo a la programación previamente socializada. </t>
  </si>
  <si>
    <t>Desarrollar  una  (1) capacitacion enfocada a la productividad y generación de ingresos dirigidas a la población afrodescendiente en el cuatrienio</t>
  </si>
  <si>
    <t xml:space="preserve">capacitación en productividad y generación de ingresos dirigida a la población afrodescendiente del municipio. </t>
  </si>
  <si>
    <t>Apoyar a 3,839 familias beneficiarias del Programa Más Familias en Acción en el Municipio</t>
  </si>
  <si>
    <t>Servicio de acompañamiento familiar y comunitario para la superación de la pobreza</t>
  </si>
  <si>
    <t>4103050</t>
  </si>
  <si>
    <t>Incluye el desarrollo de acciones mediante las cuales se busca fortalecer la capacidad de autogestión y el tejido social en los hogares que se encuentran en situación de pobreza y en las comunidades focalizadas, para mejorar sus condiciones de vida. Tiene componentes de acompañamiento familiar y comunitario y de gestión de oferta institucional.</t>
  </si>
  <si>
    <t>410305000</t>
  </si>
  <si>
    <t>Hogares con acompañamiento familiar</t>
  </si>
  <si>
    <t>Atender y asesorar a las familias en la actualización de datos y demas documentos necesarios para la continuidad en el programa</t>
  </si>
  <si>
    <t>Realizar cuatro (4) audiencias publicas  de rendición  anual de cuentas de familias en acción</t>
  </si>
  <si>
    <t>Apoyar la rendición de cuentas y entrega de subsidios a las familias beneficiarias del Programa Mas Familias en Acción a través del apoyo logístico.</t>
  </si>
  <si>
    <t>Beneficiar a cien (100) personas en extrema pobreza con ayudas alimentarias y apoyo funerario.</t>
  </si>
  <si>
    <t>Apoyar a la población en extrema probreza  vulnerable con el fin de suplir las necesidades basicas insatisfechas</t>
  </si>
  <si>
    <t>2022761470053</t>
  </si>
  <si>
    <t>APOYO A LA POBLACIÓN VULNERABLE EN EL MUNICIPIO DE CARTAGO VALLE DEL CAUCA ($45.000.000,00)</t>
  </si>
  <si>
    <t>Servicio de entrega de raciones de alimentos</t>
  </si>
  <si>
    <t>4103017</t>
  </si>
  <si>
    <t>En el marco de seguridad alimentaria se suministran raciones de alimentos para comunidades vulnerables.</t>
  </si>
  <si>
    <t>410301700</t>
  </si>
  <si>
    <t>Personas beneficiados con raciones de alimentos</t>
  </si>
  <si>
    <t>Apoyar a la población vulnerable con raciones alimentarias</t>
  </si>
  <si>
    <t>Desarrollar  dos  (2) capacitaciones enfocadas a la productividad y generación de ingresos dirigidas a la población reinsertada en el cuatrienio</t>
  </si>
  <si>
    <t>Servicio de educación para el trabajo a la población vulnerable</t>
  </si>
  <si>
    <t>4103004</t>
  </si>
  <si>
    <t xml:space="preserve">Orientados a facilitar la inserción de la población vulnerable y desplazada al mercado de trabajo, mediante el fortalecimiento de capacidades y el acompañamiento para la superación de algunas barreras que tiene la población para conseguir trabajo.    </t>
  </si>
  <si>
    <t>410300400</t>
  </si>
  <si>
    <t>Personas inscritas</t>
  </si>
  <si>
    <t xml:space="preserve">capacitación en productividad y generación de ingresos dirigida a la población reinsertada del municipio. </t>
  </si>
  <si>
    <t>Implementar un (1) plan de atención y protección a la población migrante  y otros grupos vulnerables conforme a los lineamientos del orden nacional</t>
  </si>
  <si>
    <t>brindar apoyo a la formulacion e implemtacion de  un (1) plan de atención y protección a la población migrante  y otros grupos vulnerables conforme a los lineamientos del orden nacional</t>
  </si>
  <si>
    <t xml:space="preserve">Formular y adoptar una (1) Política Pública </t>
  </si>
  <si>
    <t>Atención, asistencia  y reparación integral a las víctimas</t>
  </si>
  <si>
    <t>4101016</t>
  </si>
  <si>
    <t>Documentos cuyo objetivo es describir y explicar instrumentos, estándares, requisitos y condiciones necesarias para llevar a cabo un proceso o actividad</t>
  </si>
  <si>
    <t>410101600</t>
  </si>
  <si>
    <t>Documentos con lineamientos técnicos realizados</t>
  </si>
  <si>
    <t xml:space="preserve"> acompañamiento y la asesoría en la formulación y adopción de la política pública de población víctima en el municipio, apoyando la recolección de información, la formulación del documento de política y el proyecto de acuerdo para hacer aprobado por el Honorable Concejo Municipal,</t>
  </si>
  <si>
    <t>Apoyar economicamente una (1)  mesa municipal de participación de víctimas</t>
  </si>
  <si>
    <t>Servicio de asistencia técnica para la participación de las víctimas</t>
  </si>
  <si>
    <t>4101038</t>
  </si>
  <si>
    <t>Orientados a generar mecanismos mediante los cuales las víctimas tengan participación conjunta y activa en la determinación de las medidas y programas que se desarrollan en su proceso de atención y reparación.</t>
  </si>
  <si>
    <t>410103801</t>
  </si>
  <si>
    <t>Mesas de participación en funcionamiento</t>
  </si>
  <si>
    <t xml:space="preserve">Apoyar la mesa municipal de participación de víctimas a través de la entrega de bonificación, el apoyo logístico y entrega de insumos y elementos técnologícos, entre otros. </t>
  </si>
  <si>
    <t>2022761470051</t>
  </si>
  <si>
    <t>APOYO A LOS PROCESOS EN BENEFICIO DE LA POBLACIÓN VÍCTIMA DEL CONFLICTO ARMADO DEL MUNICIPIO DE CARTAGO ($93.920.935,00)</t>
  </si>
  <si>
    <t>Realizar una (1) caracterización de la población victima del  municipio</t>
  </si>
  <si>
    <t>Documentos de diagnóstico y/o caracterización del daño colectivo</t>
  </si>
  <si>
    <t>4101046</t>
  </si>
  <si>
    <t xml:space="preserve">Consiste en  identificar con precisión los hechos ocurridos, los posibles patrones de victimización, los derechos vulnerados y las afectaciones sufridas en todas las posibles dimensiones del daño (social, económico, cultural, político, psicosocial, institucional, territorial, ambiental) </t>
  </si>
  <si>
    <t>410104600</t>
  </si>
  <si>
    <t>Documento elaborado</t>
  </si>
  <si>
    <t>Realizar caracterización de la población victima presente en el municipio a través de la contratación del servicio profesional, técnico y logístico necesario para el desarrollo en la zona urbana y rural del municipio.</t>
  </si>
  <si>
    <t>Apoyar anualmente con ayuda humanitaria y gastos funerarios a la población victima y a las organizaciones de victimas</t>
  </si>
  <si>
    <t>Servicio de ayuda y atención humanitaria</t>
  </si>
  <si>
    <t>4101025</t>
  </si>
  <si>
    <t>La asistencia funeraria se entrega a los familiares de las víctimas de desaparición forzada y homicidio  en el marco de un proceso de entrega de cuerpos o restos óseos.</t>
  </si>
  <si>
    <t>410102500</t>
  </si>
  <si>
    <t>Personas con asistencia humanitaria</t>
  </si>
  <si>
    <t>En cumplimiento de la Ley 1448 de 2011 brindar ayuda humanitaria de emergencia y apoyar con gastos funerarios y/u otros apoyos logísticos que requieran las organizaciones de víctimas, cuando asi lo soliciten.</t>
  </si>
  <si>
    <t>Ejecutar anualmente un (1) proyecto de  Restitución de Tierras en cumplimiento de la Política Nacional de Restitución de Tierras en el Territorio Ley 1448 de 2011</t>
  </si>
  <si>
    <t>410103806</t>
  </si>
  <si>
    <t>Comunidades étnicas asistidas técnicamente</t>
  </si>
  <si>
    <t xml:space="preserve">De conformidad con los lineamientos que disponga el Gobierno Nacional, desarrollar un proyecto de restitución de tierras, cuando se encuentre previamente resolución que así lo ordene. </t>
  </si>
  <si>
    <t>Realizar un (1) Taller de fortalecimiento sobre proyectos productivos para victimas</t>
  </si>
  <si>
    <t>Servicio de apoyo para la generación de ingresos</t>
  </si>
  <si>
    <t>4101073</t>
  </si>
  <si>
    <t>Corresponde a la entrega de recursos en especie o monetarios mediante incentivos dirigidos a generar las condiciones de auto sostenimiento de los hogares desplazados o en riesgo de desplazamiento, bien sea en el marco de los procesos de retorno o de reubicación, con el fin de que logren la generación de un ingreso propio.</t>
  </si>
  <si>
    <t>410107300</t>
  </si>
  <si>
    <t>Hogares con asistencia técnica para la generación de ingresos</t>
  </si>
  <si>
    <t>capacitacion de población victima en proyectos productivos.</t>
  </si>
  <si>
    <t>Realizar  un (1) plan de atención y apoyo que garanticce el cumplimiento de los 5  componentes  de la Ley 1448 de 2011.</t>
  </si>
  <si>
    <t>Servicios de implementaciónde medidas de satisfacción y acompañamiento a las víctimas del conflicto armado</t>
  </si>
  <si>
    <t>4101031</t>
  </si>
  <si>
    <t>Acciones concertadas de dignificación, reconocimiento y conmemoración a víctimas del conflicto armado. Incluye reconocimiento de víctima ante la comunidad y el ofensor; reconocimiento de responsabilidad de los hechos y solicitudes de perdón; homenajes y actos conmemorativos; monumentos; apoyo a reconstrucción del movimiento y tejido social; difusión del relato de víctimas;  apoyo psicosocial en entrega de restos a familiares de víctimas de desaparición forzada</t>
  </si>
  <si>
    <t>410103100</t>
  </si>
  <si>
    <t>Víctimas reconocidas, recordadas y dignificadas por el Estado.</t>
  </si>
  <si>
    <t xml:space="preserve">Apoyar la impletacion  de la Ley 1448 de 2011 en sus componentes de: Plan de Contingencia, Plan de Protección y Prtección, Plan de Retorno y Reubicación, y Plan de Atención a la población víctima. </t>
  </si>
  <si>
    <t>4101</t>
  </si>
  <si>
    <t>Apoyar el dia de la conmeracion del dia de las victimas  ( 9 DE ABRIL)</t>
  </si>
  <si>
    <t>Mantener un (1) plan de atención integral a la población que se encuentra en centro penitenciario del muncipio</t>
  </si>
  <si>
    <t>JUSTICIA Y DEL DERECHO</t>
  </si>
  <si>
    <t>Sistema penitenciario y carcelario en el marco de los derechos humanos</t>
  </si>
  <si>
    <t>Servicio de bienestar a la población privada de libertad</t>
  </si>
  <si>
    <t>1206007</t>
  </si>
  <si>
    <t>Hace referencia a los diferentes Servicio de bienestar que reciben las personas privadas de la libertad</t>
  </si>
  <si>
    <t>120600700</t>
  </si>
  <si>
    <t>Personas privadas de la libertad con Servicio de bienestar</t>
  </si>
  <si>
    <t>Apoyo al Centro penitenciario de mediana seguridad Las mercedes de Cartago, para el apoyo a la población penitenciaria del municipio.</t>
  </si>
  <si>
    <t>2022761470049</t>
  </si>
  <si>
    <t>APOYO A LA POBLACIÓN PRIVADA DE LA LIBERTAD EN EL ESTABLECIMIENTO CÁRCEL LAS MERCEDES EN EL MUNICIPIO DE CARTAGO ($10.000.000,00)</t>
  </si>
  <si>
    <t>COMPETITIVIDAD EN ARMONIA CON EL MEDIO AMBIENTE</t>
  </si>
  <si>
    <t>Formular e implementar una (1) política pública de desarrollo rural</t>
  </si>
  <si>
    <t>AGRICULTURA Y DESARROLLO RURAL</t>
  </si>
  <si>
    <t>Inclusión productiva de pequeños productores rurales</t>
  </si>
  <si>
    <t>Servicios de acompañamiento en la implementaciónde Planes de desarrollo agropecuario y rural</t>
  </si>
  <si>
    <t>1702024</t>
  </si>
  <si>
    <t>Acciones orientadas a acompañar a los territorios en la articulación y gestión del Plan de Desarrollo Agropecuario y Rural</t>
  </si>
  <si>
    <t>170202400</t>
  </si>
  <si>
    <t>Planes de Desarrollo Agropecuario y Rural acompañados</t>
  </si>
  <si>
    <t>Fortalecer las explotaciones agropecuarias del municipio mediante los lineamientos departamentales y nacionales</t>
  </si>
  <si>
    <t>SUBSECRETARIA DE MEDIO AMBIENTE, DESARROLLO SUSTENTABLE Y AGROPECUARIO</t>
  </si>
  <si>
    <t>Apoyar  seis (6) unidades productivas de seguridad alimentaria y encadenamiento productivo.</t>
  </si>
  <si>
    <t>Servicio de asistencia técnica agropecuaria dirigida a pequeños productores</t>
  </si>
  <si>
    <t>1702010</t>
  </si>
  <si>
    <t>Atención integral a productores agrícolas, pecuarios, forestales y acuícolas o pesqueros en: Aptitud de suelos; Tecnologías y recursos para actividad productiva; Procedimientos para acceder al financiamiento; Mercadeo; organización de productores y Dotación de infraestructura productiva. Pequeño Productor:se dedica a actividad agropecuaria, pesquera, acuícola cuyos activos NO superen los 200 SMMLV</t>
  </si>
  <si>
    <t>170201000</t>
  </si>
  <si>
    <t>Pequeños productores rurales asistidos técnicamente</t>
  </si>
  <si>
    <t xml:space="preserve">Apoyar a productores inscritos en el  plan departamental de extesion agropecuria en proyectos de seguridad alimentaria </t>
  </si>
  <si>
    <t>Apoyar en  doscientos (200) hectáreas esquemas agropecuarios, paltoriles, forestales y de producción agropecuaria</t>
  </si>
  <si>
    <t>Apoyar  a pequeños y medianos productores del municipio con proyectos en desarrollo agropecuario.</t>
  </si>
  <si>
    <t>Crear un (1) plan que fortalezca la comercialización de los productores del sector rural del Municipio (Producción mas limpia, producción sostenible y mercados y/o negocios  verdes)</t>
  </si>
  <si>
    <t>Desarrollar canales de conercializacion a los productores agropecuario del municipio</t>
  </si>
  <si>
    <t>Prestar el servicio de asistencia tecnica directa rural a trescientos (300) agricultores, de acuerdo a la Ley 607 de 2000</t>
  </si>
  <si>
    <t>Prestar el servicio de asistencia tecnica directa rural inscritos en el plan departamental de extensión agropacuria según la ley 876 de 2017</t>
  </si>
  <si>
    <t>2022761470008</t>
  </si>
  <si>
    <t>PRESTACIÓN DEL SERVICIO DE ASISTENCIA TÉCNICA DIECTA RURAL AGROPECUARIA EN EL MUNICIPIO DE CARTAGO (279.800.920,00)</t>
  </si>
  <si>
    <t>Realizar un  (1) plan de matenimiento a los vehículos para garantizar el servicio de asistencia técnica</t>
  </si>
  <si>
    <t>Dotar de equipos y elementos básicos para la asistencia técnica agropecuaria y operación de la UMATA</t>
  </si>
  <si>
    <t xml:space="preserve">Apoyar cuatro (4)  planes y/o eventos de integración, participación agropecuaria, emprendimiento y asociatividad rural </t>
  </si>
  <si>
    <t>Servicio de apoyo para el fomento de la asociatividad</t>
  </si>
  <si>
    <t>1702016</t>
  </si>
  <si>
    <t>Sensibilización y acompañamiento a asociaciones de productores ya conformadas o en proceso de conformación en temas administrativos y de organización, referentes a liderazgo, participación y desarrollo de capacidades.</t>
  </si>
  <si>
    <t>170201600</t>
  </si>
  <si>
    <t>Asociaciones apoyadas</t>
  </si>
  <si>
    <t>2022761470027</t>
  </si>
  <si>
    <t>APOYO A LOS PROCESOS DE INTEGRACIÓN, PARTICIPACIÓN AGROPECUARIA, EMPRENDIMIENTO Y DESARROLLO INTEGRAL DE LOS HABITANTES DE LA ZONA RURAL DEL MUNICIPIO DE CARTAGO ($42.000.000)</t>
  </si>
  <si>
    <t>Realizar un (1)  evento de  fortalecimiento del Consejo Municipal de Desarrollo Rural.</t>
  </si>
  <si>
    <t>Servicios financieros y gestión del riesgo para las actividades agropecuarias y rurales</t>
  </si>
  <si>
    <t>Servicio de divulgación</t>
  </si>
  <si>
    <t>1703010</t>
  </si>
  <si>
    <t>Servicios de divulgación y socializaicón de actividades y oferta institucional del sector en materia de financiamiento y riesgos agropecuarios que promuevan la inclusión financiera de la población rural.</t>
  </si>
  <si>
    <t>170301000</t>
  </si>
  <si>
    <t>Jornadas de divulgación realizadas</t>
  </si>
  <si>
    <t>2022761470026</t>
  </si>
  <si>
    <t>FORTALECIMIENTO DEL CONSEJO MUNICIPAL DE DESARROLLO RURAL CMDR, DEL MUNICIPIO DE CARTAGO ($10.000.000)</t>
  </si>
  <si>
    <t>Mantener un (1) plan de fortalecimiento de la gestión y capacidad técnica y profesional de la secretaria de infraestructura</t>
  </si>
  <si>
    <t>TRANSPORTE</t>
  </si>
  <si>
    <t>Infraestructura red vial regional</t>
  </si>
  <si>
    <t>Servicio de asistencia técnica en infraestructura y Servicio de la red vial regional</t>
  </si>
  <si>
    <t>2402107</t>
  </si>
  <si>
    <t>240210700</t>
  </si>
  <si>
    <t>Gestionar un equipo de trabajo el cual brinde apoyo a la secretaria de infraestructura en los diferentes tramites que esta tenga a su cargo.</t>
  </si>
  <si>
    <t xml:space="preserve">2022761470013 </t>
  </si>
  <si>
    <t>APOYO A LA GESTION DE LA SECRETARIA DE INFRAESTRUCTURA EN EL MUNICIPIO DE CARTAGO ($802.996.921,00)</t>
  </si>
  <si>
    <t>SECRETARÍA DE INFRAESTRUCTURA</t>
  </si>
  <si>
    <t xml:space="preserve">Realizar Pavimentos de malla vial  en las siete (7) comunas y sector especial de Zaragoza </t>
  </si>
  <si>
    <t>Vía urbana mejorada</t>
  </si>
  <si>
    <t>2402114</t>
  </si>
  <si>
    <t>Incluye la construcción de obras de infraestructura vial en vías urbanas que mejoren la prestación del servicio, así como los cambios en una infraestructura de transporte con el propósito de mejorar sus especificaciones técnicas iniciales.</t>
  </si>
  <si>
    <t>240211400</t>
  </si>
  <si>
    <t xml:space="preserve">Vía urbana mejorada </t>
  </si>
  <si>
    <t>Kilómetros</t>
  </si>
  <si>
    <t>Realizar el mejoramiento a traves de la pavimentacion de la malla vial urbana del municipio de cartago y el sector de zaragoza.</t>
  </si>
  <si>
    <t>(RECURSOS CREDITO) - 2022761470038 - 2022761470088 (Vigencias Futuras 2022-2024)</t>
  </si>
  <si>
    <t xml:space="preserve"> MEJORAMIENTO DE LAS VIAS URBANAS DEL MUNICIPIO DE CARTAGO ($1.000.000.000,00) - MEJORAMIENTO INTEGRAL DE LA INFRAESTRUCTURA VIAL EN EL MUNICIPIO DE CARTAGO ($11.609.176.332,00) - CONSTRUCCIÓN DE PUENTE VEHICULAR EN EL MUNICIPIO DE CARTAGO ($11.693.637.869,74)</t>
  </si>
  <si>
    <t>Realizar diez (10) estudios y/o diseños para proyectos de malla vial urbana y rural</t>
  </si>
  <si>
    <t>Estudios de preinversión para la red vial regional</t>
  </si>
  <si>
    <t>2402118</t>
  </si>
  <si>
    <t>Incluye la realización de los estudios requeridos en las fases de pre factibilidad, factibilidad o definitivos.</t>
  </si>
  <si>
    <t>240211800</t>
  </si>
  <si>
    <t>Estudios de preinversión realizados</t>
  </si>
  <si>
    <t>Realizar los diseños necesarios para la intervencion de tramos viales del municipio de cartago y asi mismo los diseños necesarios para intervenir la zona rural.</t>
  </si>
  <si>
    <t>Rehabilitar seis (6) kilomteros de malla vial urbana</t>
  </si>
  <si>
    <t>Vía urbana rehabilitada</t>
  </si>
  <si>
    <t>2402116</t>
  </si>
  <si>
    <t>Incluye las intervenciones vías urbanas para devolverlas al estado inicial para la cual fueron construidas.</t>
  </si>
  <si>
    <t>240211600</t>
  </si>
  <si>
    <t xml:space="preserve">Vía urbana rehabilitada </t>
  </si>
  <si>
    <t xml:space="preserve">Rehabilitar la malla vial realizando  bacheos, parcheos, perfilado de los tramos viales que se encuentran en mal estado </t>
  </si>
  <si>
    <t>2022761470055</t>
  </si>
  <si>
    <t>MEJORAMIENTO DE LA MALLA VÍAL MEDIANTE INSTALACIÓN DE CARPETA ASFÁLTICA, BACHEO Y PARCHEO EN ASFÁLTO MUNICIPIO DE CARTAGO ($658.425.281,00)</t>
  </si>
  <si>
    <t>Rehabilitar cuatro (4) kilomteros de malla vial rural</t>
  </si>
  <si>
    <t>Vía terciaria rehabilitada</t>
  </si>
  <si>
    <t>2402045</t>
  </si>
  <si>
    <t>Incluye las intervenciones en vías para devolverlas al estado inicial para la cual fueron construidas</t>
  </si>
  <si>
    <t>240204500</t>
  </si>
  <si>
    <t xml:space="preserve">Vía terciaria rehabilitada </t>
  </si>
  <si>
    <t xml:space="preserve">Realizar intervenciones  a traves de placas huellas, perfilado, extención de material, limpiezas que permitan tener una via terciaria rehabilitada </t>
  </si>
  <si>
    <t>2022761470042</t>
  </si>
  <si>
    <t>MANTENIMIENTO, MEJORAMIENTO Y REHABILITACION DE LA RED VIAL (RURAL) MEDIANTE SERVICIO DE APOYO A LA GESTION DE LA SECRETARIA DE INFRAESTRUCTURA DEL MUNICIPIO DE CARTAGO ($113.880.000,00)</t>
  </si>
  <si>
    <t xml:space="preserve">Gestionar los estudios, diseños y construcción de cuatro (4) ejes estructurales viales de la ciudad </t>
  </si>
  <si>
    <t xml:space="preserve">Realizar los estudios requeridos para lograr la intervencion de la via regional que conduce al sector  flor de damas </t>
  </si>
  <si>
    <t xml:space="preserve">Gestionar un (1) proyecto de construcción de infraestructura para medios alternativos de transporte y movilidad </t>
  </si>
  <si>
    <t>Ciclo infraestructura construida en vía urbana</t>
  </si>
  <si>
    <t>2402093</t>
  </si>
  <si>
    <t>Incluye la construcción de vías o secciones de la calzada destinada al tránsito de bicicletas en forma exclusiva</t>
  </si>
  <si>
    <t>240209301</t>
  </si>
  <si>
    <t>Ciclo infraestructura en funcionamiento</t>
  </si>
  <si>
    <t>Metros lineales</t>
  </si>
  <si>
    <t>Gestionar  un proyecto el cual permita construir tramos de ciclo rutas en diferentes mallas viales de la ciudad.</t>
  </si>
  <si>
    <t>Gestionar un (1) proceso de la viabilidad y operación Integral del Aeropuerto Internacional Santa Ana</t>
  </si>
  <si>
    <t>Infraestructura y servicios de transporte aéreo</t>
  </si>
  <si>
    <t>Servicios aeroportuarios</t>
  </si>
  <si>
    <t>2403086</t>
  </si>
  <si>
    <t>Corresponden al conjunto de actividades prestadas en el aeropuerto para la atención de la llegada, salida, espera, guarda y reparación y alistamiento de aeronaves; de la llegada, salida, espera, atención primaria en salud y tránsito de las personas y mercaderías que ingresen al mismo con motivo u ocasión de un viaje por vía aérea y de toda otra explotación comercial dispuesta por el explotador del aeropuerto dentro del recinto aeroportuario.</t>
  </si>
  <si>
    <t>240308601</t>
  </si>
  <si>
    <t>Servicios aeroportuarios disponibles</t>
  </si>
  <si>
    <t>Intervesioón y mantenimiento de la infraestructura para la prestación de los servicios aeropuertarios</t>
  </si>
  <si>
    <t xml:space="preserve">Desarrollar un (1) programa de Dotación anual a la Secretaría de Transito  de los equipos,  materiales, dispositivos y elementos necesarios para la regulación del tránsito y la seguridad vial del municipio </t>
  </si>
  <si>
    <t>Seguridad de transporte</t>
  </si>
  <si>
    <t>Servicio de control a la seguridad vial</t>
  </si>
  <si>
    <t>2409011</t>
  </si>
  <si>
    <t>Organismos de tránsito dotados con implementos para el control del tránsito</t>
  </si>
  <si>
    <t>240901100</t>
  </si>
  <si>
    <t xml:space="preserve">Dotar anualmente a la Secretaría de Transito  de los equipos,  materiales, dispositivos y elementos necesarios para la regulación del tránsito y la seguridad vial del municipio </t>
  </si>
  <si>
    <t>SECRETARIA DE MOVILIDAD Y TRANSPORTE</t>
  </si>
  <si>
    <t>Realizar un (1)  un Contrato de Interventoría a la Concesión de Tránsito SIETT.</t>
  </si>
  <si>
    <t>4599031</t>
  </si>
  <si>
    <t>Corresponde al acompañamiento,apoyo,  asesoría y seguimiento técnico para la transferencia de herramientas de gestión y conocimiento en políticas, planes , proyectos y programas de apoyo a la dirección y gestión de la administración territorial.</t>
  </si>
  <si>
    <t>459903100</t>
  </si>
  <si>
    <t>Entidades, organismos y dependencias asistidos técnicamente</t>
  </si>
  <si>
    <t xml:space="preserve">Realizar la Interventoría a la Concesión de Tránsito SIETT.
Realizar apoyo a la supervision a la concesión de tránsito
Prestación de servicios de operación de transito concesionados
</t>
  </si>
  <si>
    <t>2021761470118 - 2022761470036 - 2022761470056</t>
  </si>
  <si>
    <r>
      <t>FORTALECIMIENTO DE LA DIRECCION Y GESTION ADMINISTRATIVA DE LA SECRETARIA DE MOVILIDAD Y TRANSPORTE DEL MUNICIPIO DE CARTAGO ($4.633.969.987,00) - NORMALIZACIÓN DE LOS INGRESOS SSF POR EL CONTRATO DE CONCESION 001-2015 SERVICIOS DE TRANSITO CONCESIONADOS EN EL MUNICIPIO DE CARTAGO ($</t>
    </r>
    <r>
      <rPr>
        <b/>
        <sz val="10.5"/>
        <color rgb="FF666666"/>
        <rFont val="Arial"/>
        <family val="2"/>
      </rPr>
      <t>8.966.724.256,00</t>
    </r>
    <r>
      <rPr>
        <b/>
        <sz val="11"/>
        <color theme="1"/>
        <rFont val="Calibri"/>
        <family val="2"/>
        <scheme val="minor"/>
      </rPr>
      <t>) - FORTALECIMIENTO DE LA INFRAESTRUCTURA Y EL ESQUEMA DE MOVILIDAD Y EL TRANSPORTE DEL MUNICIPIO DE CARTAGO A TRAVES DE LAS MEDIDAS DE SEGUIMIENTO Y CONTROL POR PARTE DEL MUNICIPIO DE CARTAGO ($4.633.969.987,00)</t>
    </r>
  </si>
  <si>
    <t>Realizar un (1)  estudios y diseños y viabilidad económica y financiera para la construcción y puesta en marcha de la terminal de transportes.</t>
  </si>
  <si>
    <t>2409014</t>
  </si>
  <si>
    <t>240901400</t>
  </si>
  <si>
    <t>Documentos de planeación realizados</t>
  </si>
  <si>
    <t xml:space="preserve">Realizar treinta y dos  (32) campañas de seguridad vial, cultura ciudadana sobre normas de tránsito y uso adecuado de la infraestructura vial  </t>
  </si>
  <si>
    <t>Servicio de sensibilización a usuarios de los sistemas de transporte, en relación con la seguridad al desplazarse</t>
  </si>
  <si>
    <t>2409002</t>
  </si>
  <si>
    <t xml:space="preserve">Incluye campañas dirigidas a los usuarios de los sistemas de transporte </t>
  </si>
  <si>
    <t>240900200</t>
  </si>
  <si>
    <t>Campañas realizadas</t>
  </si>
  <si>
    <t xml:space="preserve">Realizar treinta y dos  (32) campañas anuales de seguridad vial, cultura ciudadana sobre normas de tránsito y uso adecuado de la infraestructura vial  </t>
  </si>
  <si>
    <t>2022761470009</t>
  </si>
  <si>
    <t>IMPLEMENTACIÓN N DE PLANES Y PROGRAMAS PARA FORTALECER LA GESTION OPERATIVA Y ADMINISTRATIVA EN TEMAS DE TRANSITO Y TRANSPORTE DEL MUNICIPIO DE CARTAGO ($1.529.637.596,00)</t>
  </si>
  <si>
    <t>Mantener un (1)  soporte tecnológico y modernización  del sistema semafórico de la ciudad y la central de control vial</t>
  </si>
  <si>
    <t>Infraestructura de transporte para la seguridad vial mejorada</t>
  </si>
  <si>
    <t>2409003</t>
  </si>
  <si>
    <t>Incluye obras físicas, señalización, esquemas de operación</t>
  </si>
  <si>
    <t>240900300</t>
  </si>
  <si>
    <t xml:space="preserve">Infraestructura mejorada </t>
  </si>
  <si>
    <t>Mantener un (1)  soporte tecnológico y modernización  del sistema semafórico de la ciudad y la central de control vial cada año</t>
  </si>
  <si>
    <t xml:space="preserve">Realizar señalización horizontal y vertical anualmente a doscientas (200) vías de la ciudad </t>
  </si>
  <si>
    <t>Infraestructura de transporte para la seguridad vial</t>
  </si>
  <si>
    <t>2409013</t>
  </si>
  <si>
    <t>Incluye la realización de obras físicas e instalación de señalización y de dispositivos para la seguridad vial.</t>
  </si>
  <si>
    <t>240901300</t>
  </si>
  <si>
    <t xml:space="preserve">Vías con infraestructura instalada </t>
  </si>
  <si>
    <t>Realizar un (1)  estudio y/o diagnóstico del Parque Automotor de la ciudad</t>
  </si>
  <si>
    <t>Documentos metodológicos</t>
  </si>
  <si>
    <t>2409029</t>
  </si>
  <si>
    <t>240902900</t>
  </si>
  <si>
    <t>Documentos metodológicos realizados</t>
  </si>
  <si>
    <t>Actualizar un (1)  plan maestro de movilidad</t>
  </si>
  <si>
    <t>Implementar un (1) plan de fortalecimiento de la secretaria de tránsito y mejora de la movilidad en el municipio de Cartago</t>
  </si>
  <si>
    <t>Servicio de asistencia técnica en temas de seguridad de transporte</t>
  </si>
  <si>
    <t>2409007</t>
  </si>
  <si>
    <t>240900700</t>
  </si>
  <si>
    <t>fortalecer de la secretaria de tránsito y mejora de la movilidad en el municipio de Cartago</t>
  </si>
  <si>
    <t>Prestacion de servicios de transporte publico de pasajeros</t>
  </si>
  <si>
    <t>Servicio de apoyo financiero para la implementacion de sistemas de transporte publico de pasajeros</t>
  </si>
  <si>
    <t>2408022</t>
  </si>
  <si>
    <t>Transferencia de recursos a entidades para la implementacion de sistemas de transporte publico de pasajeros</t>
  </si>
  <si>
    <t>240802200</t>
  </si>
  <si>
    <t>Convenios suscritos</t>
  </si>
  <si>
    <t>Participar en una  sociedad de economia mixta para los diseños, construccion y puesta en funcionamiento la terminal de transporte del municipio de Cartago</t>
  </si>
  <si>
    <t xml:space="preserve">Formular e implementar una (1) Política pública de empleo, emprendimiento,  desarrollo empresarial,  la formalización  y generación de ingresos </t>
  </si>
  <si>
    <t>TRABAJO</t>
  </si>
  <si>
    <t>Generación y formalización del empleo</t>
  </si>
  <si>
    <t>3602025</t>
  </si>
  <si>
    <t>Hace referencia a las normas propuestas por el Sector Trabajo.</t>
  </si>
  <si>
    <t>360202500</t>
  </si>
  <si>
    <t xml:space="preserve">Formular la política publica de vendedores informales para el municipio de Cartago
</t>
  </si>
  <si>
    <t>SUBSECRETARIA DE DESARROLLO ECONOMICO, TURISMO Y FOMENTO CIUDAD</t>
  </si>
  <si>
    <t>Capacitar a doscientos (200) empresarios en desarrollo del comercio local,  comercio electrónico, plataformas virtuales, emprendimiento  y normas tributarias locales.</t>
  </si>
  <si>
    <t>COMERCIO, INDUSTRIA Y TURISMO</t>
  </si>
  <si>
    <t>Productividad y competitividad de las empresas colombianas</t>
  </si>
  <si>
    <t>Servicio de apoyo para la modernización y fomento de la innovación empresarial</t>
  </si>
  <si>
    <t>3502012</t>
  </si>
  <si>
    <t>Comprende instrumentos financieros y no financieros, de programas, proyectos y actividades para la innovación, el fomento y promoción empresarial. Los no financieros incluyen formación de capacidades, de transferencia de tecnología, de mentalidad y cultura, de profundización de redes y generación de información para el ecosistema de innovación y emprendimiento en Colombia.</t>
  </si>
  <si>
    <t>350201204</t>
  </si>
  <si>
    <t xml:space="preserve">Eventos realizados que fomenten una mentalidad y cultura innovadora </t>
  </si>
  <si>
    <t>Capacitar a empresarios en desarrollo del comercio local,  comercio electrónico, plataformas virtuales, emprendimiento  y normas tributarias locales.</t>
  </si>
  <si>
    <t>Realizar ocho (8) ferias y/o eventos de promoción y fortalecimiento de los emprendedores, y microempresarios de la ciudad en plataformas virtuales y comercio electrónico</t>
  </si>
  <si>
    <t>Capacitar a empresarios en desarrollo del comercio local,  comercio electrónico, plataformas virtuales, emprendimiento  y normas tributarias locales.
Realizar ferias y/o eventos de promoción y fortalecimiento de los emprendedores, y microempresarios de la ciudad en plataformas virtuales y comercio electrónico</t>
  </si>
  <si>
    <t>2022761470074</t>
  </si>
  <si>
    <t>FORTALECIMIENTO EN EMPRENDIMIENTO Y DESARROLLO EMPRESARIAL PARA AUMENTAR LA CAPACIDAD PRODUCTIVA Y ECONÓMICA DEL MUNICIPIO DE CARTAGO ($230.999.999,00)</t>
  </si>
  <si>
    <t>Formar y certificar  a cuatrocientas (400) personas en las actividades y/o oficios que requiere el mercado laboral local y regional</t>
  </si>
  <si>
    <t>Servicio de formación para el trabajo en competencias para la inserción laboral</t>
  </si>
  <si>
    <t>3602031</t>
  </si>
  <si>
    <t>Hace referencia a las acciones destinadas al desarrollo de competencias para la inserción al mercado laboral, como complemento de la educación básica; para la actualización constante de los conocimientos y habilidades, lo que impacta la productividad y competitividad de los lugares donde trabajan y para la promoción del acceso al trabajo de poblaciones vulnerables por medio de programas especiales de formación.</t>
  </si>
  <si>
    <t>360203100</t>
  </si>
  <si>
    <t>Personas formadas</t>
  </si>
  <si>
    <t>Formar y certificar  a cincuenta (50) personas en las actividades y/o oficios que requiere el mercado laboral local y regional</t>
  </si>
  <si>
    <t>Sensibilizar a cuarenta  (40) empresarios sobre la implementación de la política pública de empleo, emprendimiento y plataformas virtuales.</t>
  </si>
  <si>
    <t>Servicio de apoyo al fortalecimiento de políticas públicas para la generación y formalización del empleo en el marco del trabajo decente</t>
  </si>
  <si>
    <t>3602027</t>
  </si>
  <si>
    <t>Hace referencia a la gama de estrategias que pretenden incidir directamente sobre la estructura y el funcionamiento del mercado de trabajo, para incentivar la generación de empleo, su organización, y en la reducción de barreras para insertarse en el mercado laboral.</t>
  </si>
  <si>
    <t>360202700</t>
  </si>
  <si>
    <t>Estrategias realizadas</t>
  </si>
  <si>
    <t xml:space="preserve">Sensibilizar a empresarios sobre la implementación de la política pública de empleo, emprendimiento y plataformas virtuales.
</t>
  </si>
  <si>
    <t>Promover la creación de cuatro (4) industrias creativas y culturales (Economía Naranja) en el municipio</t>
  </si>
  <si>
    <t>Servicio de gestión para el emprendimiento</t>
  </si>
  <si>
    <t>3602013</t>
  </si>
  <si>
    <t>Se trata de la gestión que se realiza para la conformación de emprendimientos en población.Esto podrá incluir conformación, fortalecimiento, asesoría, empresas, modelo de evaluación, personas sensibilizadas, entre otros, que oriente la creación y fortalecimiento.</t>
  </si>
  <si>
    <t>360201306</t>
  </si>
  <si>
    <t>Proyectos productivos con acompañamiento atendidos</t>
  </si>
  <si>
    <t>Promover la creación de dos (2) industrias creativas y culturales (Economía Naranja) en el municipio</t>
  </si>
  <si>
    <t>2022761470076</t>
  </si>
  <si>
    <t>APOYO PARA EL FORTALECIMIENTO DEL TRABAJO Y LA ECONOMIA LOCAL EN EL MUNICIPIO DE CARTAGO ($51.000.000,00)</t>
  </si>
  <si>
    <t>Apoyar la creación de  cinco (5) Centros de Desarrollo Empresarial, (1 Mujer, 1 Jovenes, 1 Discapacitados , 1 Etnias y 1 LGBTI).</t>
  </si>
  <si>
    <t>Servicio de asistencia técnica y acompañamiento productivo y empresarial</t>
  </si>
  <si>
    <t>3502019</t>
  </si>
  <si>
    <t>Incluye la identificación del estado de los procesos productivos y definición de planes de mejora para  el fomento al desarrollo empresarial con el fin de mejorar procesos de producción, trasformación, administración  financiera, mercadeo y distribución, así como procesos organizativos, certificaciones y apertura de mercados</t>
  </si>
  <si>
    <t>350201902</t>
  </si>
  <si>
    <t xml:space="preserve">Unidades productivas de grupos étnicos beneficiados </t>
  </si>
  <si>
    <t>Gestionar la creación y puesta en marcha de un (1) Call Center de cobertura nacional e internacional que permita la generación de empleo.</t>
  </si>
  <si>
    <t>Desarrollar  e implementar un (1)  plan de beneficios que promueva la formalización  empresarial,  laboral y la generación de empleo local.</t>
  </si>
  <si>
    <t xml:space="preserve">
Desarrollar  e implementar un (1)  plan de beneficios que promueva la formalización  empresarial,  laboral y la generación de empleo local.</t>
  </si>
  <si>
    <t>2022761470071</t>
  </si>
  <si>
    <t>APOYO AL PROGRAMA DE EMPRENDIMIENTO PRODUCTIVO VALLE INN DEL DEPARTAMENTO DEL VALLE EN EL MUNICIPIO DE CARTAGO ($100.000.000,00)</t>
  </si>
  <si>
    <t>Realizar dos (2) alianzas estratégicas con Instituciones de Educación Superior para el fortalecimiento del capital social y la generación de empleo en el municipio.</t>
  </si>
  <si>
    <t>Realizar alianzas estratégicas con Instituciones de Educación Superior para el fortalecimiento del capital social y la generación de empleo en el municipio.</t>
  </si>
  <si>
    <t>Gestionar un  (1) convenio de financiación con el fondo de garantía para apoyar el acceso de créditos para emprendedores y microempresarios.</t>
  </si>
  <si>
    <t>Servicio de apoyo financiero para el mejoramiento de productos o procesos</t>
  </si>
  <si>
    <t>3502004</t>
  </si>
  <si>
    <t>Con este servicio se busca financiar iniciativas de mejoramiento en la calidad de los productos y Servicio, así como en el mejoramiento de procesos productivos de las empresas nacionales.</t>
  </si>
  <si>
    <t>350200400</t>
  </si>
  <si>
    <t>Empresas beneficiadas</t>
  </si>
  <si>
    <t>2022761470063</t>
  </si>
  <si>
    <t>APOYO PARA EL MEJORAMIENTO DE LAS CAPACIDADES EMPRESARIALES DE LOS COMERCIANTES DEL SECTOR DE LA PLAZA DE MERCADO EN EL MUNICIPIO DE CARTAGO ($944.047.000,00)</t>
  </si>
  <si>
    <t xml:space="preserve">Mantener (1) el programa de sustitución de vehículos de tracción animal (Carretilla) por tracción mecánica (Motocarro) como medio alternativo de transporte de carga y generación de ingresos. </t>
  </si>
  <si>
    <t>Servicio para la formalización empresarial y de productos y/o Servicio</t>
  </si>
  <si>
    <t>3502015</t>
  </si>
  <si>
    <t>Promoción de la cultura de la formalidad, entendida más allá de la obligación de  registro,  como  un medio de  inclusión económica, ambiental y social de las empresas en los mercados.</t>
  </si>
  <si>
    <t>350201500</t>
  </si>
  <si>
    <t>Empresas asistidas técnicamente en temas de legalidad y/o formalización</t>
  </si>
  <si>
    <t xml:space="preserve">Apoyar el programa de sustitución de vehículos de tracción animal (Carretilla) por tracción mecánica (Motocarro) como medio alternativo de transporte de carga y generación de ingresos. </t>
  </si>
  <si>
    <t>2022761470011</t>
  </si>
  <si>
    <r>
      <t>FORTALECIMIENTO DE LA SUBSECRETARIA DE DESARROLLO ECONÓMICO, TURÍSTICO Y FOMENTO DE CIUDAD DEL MUNICIPIO DE CARTAGO ($</t>
    </r>
    <r>
      <rPr>
        <b/>
        <sz val="10.5"/>
        <color rgb="FF00B050"/>
        <rFont val="Arial"/>
        <family val="2"/>
      </rPr>
      <t>397.563.868,62</t>
    </r>
    <r>
      <rPr>
        <b/>
        <sz val="11"/>
        <color rgb="FF00B050"/>
        <rFont val="Calibri"/>
        <family val="2"/>
        <scheme val="minor"/>
      </rPr>
      <t>)</t>
    </r>
  </si>
  <si>
    <t xml:space="preserve">Formular y adoptar un (1) plan de fortalecimiento y promoción de las Organizaciones del sector social, cooperativo  y solidario </t>
  </si>
  <si>
    <t>Servicio de gestión para el emprendimiento solidario</t>
  </si>
  <si>
    <t>3602003</t>
  </si>
  <si>
    <t xml:space="preserve">Se trata de la gestión que realiza Organizaciones Solidarias para la conformación de emprendimientos. Esto podrá incluir conformación, fortalecimiento, asesoría, empresas, modelo de evaluación, personas sensibilizadas, entre otros, que oriente la creación y fortalecimiento de dichas organizaciones. </t>
  </si>
  <si>
    <t>360200303</t>
  </si>
  <si>
    <t>capacitaciones técnicas laborales a la medida realizadas</t>
  </si>
  <si>
    <t xml:space="preserve">Formular y adoptar un (1) plan de fortalecimiento y promoción de las Organizaciones del sector social, cooperativo  y solidario 
</t>
  </si>
  <si>
    <t>Capacitar a treinta (30) empresarios del sector social solidario en gestión empresarial.</t>
  </si>
  <si>
    <t>Capacitar a empresarios del sector social solidario en gestión empresarial.</t>
  </si>
  <si>
    <t>Promover  dos (2) procesos de gestión, potencialización y operación del aeropuerto , la zona franca y centro de desarrollo logistico</t>
  </si>
  <si>
    <t xml:space="preserve">Fortalecer la operación y funcionanamiento del aeropuerto
</t>
  </si>
  <si>
    <t>Estudios de preinversión</t>
  </si>
  <si>
    <t>3502110</t>
  </si>
  <si>
    <t>Corresponde a todos los productos relacionados a la etapa de preinversión en infraestructura , como son estudios de factibilidad, diseños arquitectónicos, planos, estudio de suelos y otros estudios y/o instrumentos similares.</t>
  </si>
  <si>
    <t>350211000</t>
  </si>
  <si>
    <t>Realizar estudios de factibilidad y prefactibildad para el analaisis de un modelo de asociación para el funcionamiento de un centro logistico y la plataforma multimodal</t>
  </si>
  <si>
    <t>Gestionar la creación y puesta en operación de dos (2)   Fondos Mixtos durante el cuatrienio</t>
  </si>
  <si>
    <t>2022761470024</t>
  </si>
  <si>
    <t>APOYO A ESTRATEGIAS PARA FORTALECER EL MERCADO DE TRABAJO, LA GENERACIÓN DE EMPLEO Y EL SECTOR SOCIAL EN EL MUNICIPIO DE   CARTAGO ($50.000.000)</t>
  </si>
  <si>
    <t>Formular e implementar un (1) plan municipal de turismo</t>
  </si>
  <si>
    <t>3502</t>
  </si>
  <si>
    <t>3502047</t>
  </si>
  <si>
    <t>Corresponde a documentos que contengan planes, estrategias, política públicas sobre asuntos del sector.</t>
  </si>
  <si>
    <t>350204700</t>
  </si>
  <si>
    <t>Documentos de planeación elaborados</t>
  </si>
  <si>
    <t>Formular un (1) plan municipal de turismo</t>
  </si>
  <si>
    <t xml:space="preserve">Desarrollar cuatro (4) eventos de promoción, innovación, desarrollo del turismo </t>
  </si>
  <si>
    <t>Servicio de promoción turística</t>
  </si>
  <si>
    <t>3502046</t>
  </si>
  <si>
    <t>Corresponde a campañas de divulgación y promoción de los atractivos turísticos de la zonas, así como las actividades para el posicionamiento de las regiones, departamentos y municipios como destinos turísticos.</t>
  </si>
  <si>
    <t>350204602</t>
  </si>
  <si>
    <t>Eventos de promoción realizados</t>
  </si>
  <si>
    <t>Desarrollar tres (3) eventos y/o mecanismos de divulgacion y  promoción de los atractivos turisticos para el desarrollo del turismo en el municipio de Cartago.</t>
  </si>
  <si>
    <t>Crear, adoptar e implementar una (1) Marca Ciudad</t>
  </si>
  <si>
    <t>350204600</t>
  </si>
  <si>
    <t xml:space="preserve">Realizar actividades para el posicionamiento de los atractivos turisticos a partir  de la  Marca Ciudad </t>
  </si>
  <si>
    <t>Promover actividades para la  divulgacion y promocion de los atractivos turisticos del municipio de Cartago.</t>
  </si>
  <si>
    <t>Gestionar la construcción y embellecimiento  de dos (2)  escenario de turismo religioso.</t>
  </si>
  <si>
    <t>Centro
Turístico
Mantenido.</t>
  </si>
  <si>
    <t>3502055</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</si>
  <si>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</si>
  <si>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350205500</t>
  </si>
  <si>
    <t>Centro turístico mantenido</t>
  </si>
  <si>
    <t>Mantenimiento de la infraestructura física de la parroquia nuestra señora de la pobreza - municipio de Cartago valle y Mantenimiento y adecuación de la torre campanario de la catedral del municipio de Cartago Valle.</t>
  </si>
  <si>
    <t>Gestionar la construcción y embellecimiento  de dos (2)  escenarios turísticos</t>
  </si>
  <si>
    <t>Gestionar el mantenimiento  y embellecimiento  de dos (2)  escenarios turísticos en el municipio de Cartago.</t>
  </si>
  <si>
    <t>Equipamentos turisticos dotados</t>
  </si>
  <si>
    <t>3502114</t>
  </si>
  <si>
    <t>Corresponde a la dotacion necesaria para que la infraestructura y espacios de uso publico en los atractivos turisticos del territorio puedan iniciar su funcionamiento y operación.</t>
  </si>
  <si>
    <t>3502211400</t>
  </si>
  <si>
    <t>Equipamentos dotados</t>
  </si>
  <si>
    <t>Realizar la adquisicion de esculturas y demas elementos turisticos para el fortalecimiento de la economia del municipio.</t>
  </si>
  <si>
    <t>Formular y adoptar un (1) Plan de  Ciencia y Tecnología e Innovación para la competitividad del muncipio</t>
  </si>
  <si>
    <t xml:space="preserve">Consolidación de una institucionalidad habilitante para la Ciencia Tecnología e Innovación (CTI) </t>
  </si>
  <si>
    <t>3901001</t>
  </si>
  <si>
    <t>390100100</t>
  </si>
  <si>
    <t>Documentos de planeación de CTeI elaborados</t>
  </si>
  <si>
    <t>Formular Plan de  Ciencia y Tecnología e Innovación para la competitividad del muncipio</t>
  </si>
  <si>
    <t>Realizar cuatro (4) eventos y/o campañas para la promoción de la cultura de la ciencia la tecnología y la innovación</t>
  </si>
  <si>
    <t>Servicios de apoyo para la Gestión del Conocimiento en Cultura y Apropiación Social de la Ciencia, la Tecnología y la Innovación</t>
  </si>
  <si>
    <t>3904021</t>
  </si>
  <si>
    <t>Comprende el diseño e implementación de estrategias  para la gestión del conocimiento en cultura y apropiación social de CTeI, que incluye la documentación, reflexión, seguimiento y evaluación de procesos realizados para acercar y propiciar la interacción de la CTeI con la sociedad</t>
  </si>
  <si>
    <t>390402102</t>
  </si>
  <si>
    <t>Experiencias en fortalecimiento de la Cultura en Ciencia, Tecnología e Innovación documentadas</t>
  </si>
  <si>
    <t>Apoyar y promover dos (2) proyectos de ciencia, tecnologia e innovación en el Marco de Territorios Inteligentes</t>
  </si>
  <si>
    <t>Servicios para fortalecer la participación ciudadana en Ciencia, Tecnología e Innovación</t>
  </si>
  <si>
    <t>3904016</t>
  </si>
  <si>
    <t>Contempla el fortalecimiento de las capacidades de la sociedad en la toma de decisiones sobre ciencia, tecnología e innovación y en la resolución de conflictos por medio de “mecanismos de participación ciudadana que superen procesos netamente consultivos, a través de los cuales el ciudadano se sienta co-gestor y co-responsable de los desarrollos científico-tecnológicos que pueden tener implicaciones e impactos en su contexto local y regional” (DNP y COLCIENCIAS, 2015, p. 25).</t>
  </si>
  <si>
    <t>390401602</t>
  </si>
  <si>
    <t>Proyectos de ciencia, tecnología e innovación con comunidades realizados</t>
  </si>
  <si>
    <t xml:space="preserve">Apoyar y promover dos (2) proyectos de ciencia, tecnologia e innovación en el Marco de Territorios Inteligentes
</t>
  </si>
  <si>
    <t>2022761470089 (Vigencias Futuras 2024-2033)</t>
  </si>
  <si>
    <t>IMPLEMENTACIÓN DE INFRAESTRUCTURA TECNOLÓGICA Y DE COMUNICACIONES PARA LA TRANSFORMACIÓN DIGITAL EN EL MUNICIPIO DE CARTAGO ($26.871.534.248,00)</t>
  </si>
  <si>
    <t>Creación y mantenimiento de un (1) centro de desarrollo Tecnológico o innovación o investigación  ó de ciencia, financiado por Sistema General de Regalías – SGR –  Fondo de Ciencia Tecnología e Innovación en articulación con la  Gobernación del Valle  del Cauca</t>
  </si>
  <si>
    <t>Centros de ciencia construidos y dotados</t>
  </si>
  <si>
    <t>3904011</t>
  </si>
  <si>
    <t>Contempla la construcción  y dotación de Centros de Ciencia, de conformidad con lo establecido en las políticas, normatividad y lineamientos técnicos.</t>
  </si>
  <si>
    <t>390401100</t>
  </si>
  <si>
    <t>Centros de Ciencia construidos y dotados</t>
  </si>
  <si>
    <t>Apoyar una (1) alianza estratégica para el darrollo de proyectos de ciencia, tecnología e innovación, energías renovables e industrias creativas (Economía Naranja)</t>
  </si>
  <si>
    <t>Apoyar en el análisis y desarrollo de proyectos de apoyo a la generación y materialización de nuevas ideas creativas y productos innovadores que generen transformación social y económica al municipio (energias renovables, industrias creativas, proyectos ctel)</t>
  </si>
  <si>
    <t>Promover un (1)  proceso de integración y desarrollo regional que potencie las ventajas comparativas y competitivas del municipio</t>
  </si>
  <si>
    <t>459903105</t>
  </si>
  <si>
    <t>Programas asistidos técnicamente</t>
  </si>
  <si>
    <t>Promover un  proceso de integración y desarrollo regional que potencie las ventajas comparativas y competitivas del municipio</t>
  </si>
  <si>
    <t>2021761470095</t>
  </si>
  <si>
    <t>APOYO EN EL PROCESO DE INTEGRACION Y DESARROLLO REGIONAL DEL MUNICIPIO DE CARTAGO ($20.000.000,00)</t>
  </si>
  <si>
    <t>Gestionar y presentar un (1) proyecto estratégico regional que promueva el desarrollo local, regional y nacional</t>
  </si>
  <si>
    <t>Gestionar y presentar un  proyecto estratégico regional que promueva el desarrollo local, regional y nacional</t>
  </si>
  <si>
    <t>Realizar un (1) plan de fortalecemiento el proceso de vigilancia, control y supervisión  a la prestacion del  servicios publicos de Alumbrado Público (Concesión e Interventoria)</t>
  </si>
  <si>
    <t>MINAS Y ENERGÍA</t>
  </si>
  <si>
    <t>Consolidación productiva del sector de energía eléctrica</t>
  </si>
  <si>
    <t>Redes de alumbrado público con mantenimiento</t>
  </si>
  <si>
    <t>2102011</t>
  </si>
  <si>
    <t>Mantenimiento de redes para brindar el servicio público no domiciliario de energía eléctrica para la iluminación de los bienes de uso público y demás espacios de libre circulación con tránsito vehicular o peatonal, dentro del perímetro urbano y rural un municipio o Distrito. Incluye luminarias, transformadores y equipos necesarios para el funcionamiento de la red.</t>
  </si>
  <si>
    <t>210201100</t>
  </si>
  <si>
    <t xml:space="preserve">Metros </t>
  </si>
  <si>
    <t>Realizar un plan de fortalecemiento al proceso de vigilancia, control y supervisión  a la prestacion del  servicios publicos de Alumbrado Público (Concesión e Interventoria)</t>
  </si>
  <si>
    <t xml:space="preserve">20181761470231 municipal - 2021761470073 (Vigencias Futuras) </t>
  </si>
  <si>
    <t>FORTALECIMIENTO DEL SERVICIO DE ALUMBRADO PUBLICO EN EL MUNICIPIO DE CARTAGO - FORTALECIMIENTO EN LA PRESTACIÓN DEL SERVICIO DE ALUMBRADO PÚBLICO EN EL MUNICIPIO DE CARTAGO ($178.654.321.655,30)</t>
  </si>
  <si>
    <t>Realizar un (1) contrato de compra de energía para el alumbrado público</t>
  </si>
  <si>
    <t>Realizar un  contrato de compra de energía para el alumbrado público</t>
  </si>
  <si>
    <t xml:space="preserve">2021761470073 (Vigencias Futuras) </t>
  </si>
  <si>
    <t>FORTALECIMIENTO EN LA PRESTACIÓN DEL SERVICIO DE ALUMBRADO PÚBLICO EN EL MUNICIPIO DE CARTAGO ($178.654.321.655,30)</t>
  </si>
  <si>
    <t xml:space="preserve">Desarrollar  una (1)  acción para fortalecer el proceso de vigilancia y control a la prestacion de los servicios publicos </t>
  </si>
  <si>
    <t xml:space="preserve">Realizar apoyo a la supervision al operador y la inteventoría para fortalecer el proceso de vigilancia y control a la prestacion de los servicios publicos </t>
  </si>
  <si>
    <t>Crear y apoyar una  (1)  liga y/o asociación de usuarios de servicios públicos .</t>
  </si>
  <si>
    <t>Servicio de promoción a la participación ciudadana</t>
  </si>
  <si>
    <t>4502001</t>
  </si>
  <si>
    <t>Corresponde al diseño e implementación de acciones y estrategias que promuevan el ejercicio de la participación ciudadana.</t>
  </si>
  <si>
    <t>450200100</t>
  </si>
  <si>
    <t>Espacios de participación promovidos</t>
  </si>
  <si>
    <t>Prestar el servicio de asistencia técnica directa ambiental a 2700 habitantes del municipio, solicitantes del servicio en el cuatrienio</t>
  </si>
  <si>
    <t>AMBIENTE Y DESARROLLO SOSTENIBLE</t>
  </si>
  <si>
    <t>Fortalecimiento del desempeño ambiental de los sectores productivos</t>
  </si>
  <si>
    <t>Servicio de asistencia técnica para la incorporación de varibales ambientales en la planificación sectorial</t>
  </si>
  <si>
    <t>Acciones orientadas a asistir a las entidades territoriales en la incorporación de varibales ambientales en la planificación sectorial</t>
  </si>
  <si>
    <t>Entidades y sectores asistidos técnicamente para la incorporación de varibales ambientales en la planificación sectorial</t>
  </si>
  <si>
    <t xml:space="preserve">Prestar el servicio de asistencia técnica directa ambiental a los habitantes del municipio, solicitantes del servicio en el cuatrienio
</t>
  </si>
  <si>
    <t>2022761470004</t>
  </si>
  <si>
    <t>SERVICIO DE ASISTENCIA TÉCNICA AMBIENTAL EN EL MUNICIPIO DE CARTAGO ($255.351.333,95)</t>
  </si>
  <si>
    <t>Implementar un (1)  Plan Municipal de Educación Ambiental PMEA</t>
  </si>
  <si>
    <t xml:space="preserve">Educación Ambiental </t>
  </si>
  <si>
    <t>Servicio de divulgación de la información de la política nacional de educación ambiental y participación</t>
  </si>
  <si>
    <t xml:space="preserve">Acciones orientadas a difundir la información ambiental en el marco de la educación ambiental </t>
  </si>
  <si>
    <t>Campañas de educación ambiental y participación implementadas</t>
  </si>
  <si>
    <t xml:space="preserve"> Implementar acciones contempladas en el  Plan Municipal de Educación Ambiental PMEA.
</t>
  </si>
  <si>
    <t>Implementar una (1) estrategía por año  de la Política Nacional de Educación Ambiental PNEA (CIDEA, PRAE, PROCEDA)</t>
  </si>
  <si>
    <t>Implementar una estrategía por año  de la Política Nacional de Educación Ambiental PNEA (CIDEA, PRAE, PROCEDA)</t>
  </si>
  <si>
    <t>Implementar una (1) acción de control y manejo ambiental urbano (contaminación visual, disminución del ruido, residuos de construcción y demolición, espacio público)</t>
  </si>
  <si>
    <t>Implementar acciones de control y manejo ambiental urbano (contaminación visual, disminución del ruido, residuos de construcción y demolición, espacio público)</t>
  </si>
  <si>
    <t>Gestionar un (1) plan integral para el fortalecimiento y legalización minera, sostenible con el medio ambiente</t>
  </si>
  <si>
    <t>Gestionar un  plan integral para el fortalecimiento y legalización minera, sostenible con el medio ambiente.</t>
  </si>
  <si>
    <t>Ejecutar un (1) plan de mantenimiento, control  y recuperación y restauración  del arbolado urbano, de  parques, zonas verdes, ecosistemas, humedales, circuitos ambientales, vivero municipal y de reforestación de areas urbanas del municipio articulada con los lineamientos del plan nacional de restauración</t>
  </si>
  <si>
    <t>Conservación de la biodiversidad y sus servicios ecosistémicos</t>
  </si>
  <si>
    <t>Servicio de manejo del arbolado urbano</t>
  </si>
  <si>
    <t>3202042</t>
  </si>
  <si>
    <t>Acciones que le permiten a la autoridad ambiental realizar podas, talas o tratamientos fitosanitarios a los árboles que sen encuentren en condiciones de emergencia.</t>
  </si>
  <si>
    <t>320204200</t>
  </si>
  <si>
    <t>Árboles intervenidos</t>
  </si>
  <si>
    <t>Ejecutar un  plan de mantenimiento, control  y recuperación y restauración  del arbolado urbano, de  parques, zonas verdes, ecosistemas, humedales, circuitos ambientales, vivero municipal y de reforestación de areas urbanas del municipio articulada con los lineamientos del plan nacional de restauración</t>
  </si>
  <si>
    <t>2022761470041</t>
  </si>
  <si>
    <t>CONSERVACIÓN PROTECCIÓN Y MANTENIMIENTO DE LA BIODIVERSIDAD Y LOS SERVICIOS ECOSISTÉMICOS DEL MUNICIPIO DE CARTAGO ($944.692.083,05)</t>
  </si>
  <si>
    <t>Adquirir y mantener cuatro (4) predios de áreas de importancia estratégica  para la conservación del agua que surte el acueducto municipal y areas ecosistemicas</t>
  </si>
  <si>
    <t>Servicio de protección de ecosistemas</t>
  </si>
  <si>
    <t>3202012</t>
  </si>
  <si>
    <t xml:space="preserve">Incluye las acciones orientadas a la administración y manejo de áreas bajo el control de las corporaciones autónomas regionales y de las corporaciones de desarrollo sostenible </t>
  </si>
  <si>
    <t>320201200</t>
  </si>
  <si>
    <t>Áreas de ecosistemas protegidas</t>
  </si>
  <si>
    <t>Hectáreas</t>
  </si>
  <si>
    <t xml:space="preserve">Adquirir predio  y realizar Mantenimientos en cumplimiento a la Ley 99 de 1993 
</t>
  </si>
  <si>
    <t>Realizar un (1) programa de pago por  servicios ambientales para la conservación del agua que surte el acueducto municipal y áreas ecosistemicas</t>
  </si>
  <si>
    <t>Servicio apoyo financiero para la implementación de esquemas de pago por Servicio ambientales</t>
  </si>
  <si>
    <t>3202043</t>
  </si>
  <si>
    <t>Incluye el diseño y entrega de instrumentos económicos para dar incentivos a los usuarios del suelo, de manera que continúen ofreciendo un servicio ambiental (ecológico) que beneficia a la sociedad como un todo.</t>
  </si>
  <si>
    <t>320204300</t>
  </si>
  <si>
    <t>Áreas con esquemas de Pago por Servicios Ambientales implementados</t>
  </si>
  <si>
    <t>Realizar un programa de pago por  servicios ambientales para la conservación del agua que surte el acueducto municipal y áreas ecosistemicas</t>
  </si>
  <si>
    <t>Realizar  un (1) inventario de zonas de protección ambiental, conservación y uso sostenible de bienes y servicios ambientales.</t>
  </si>
  <si>
    <t xml:space="preserve">Realziar Inventario de zonas de protección ambiental, conservación y uso sostenible de bienes y servicios ambientales </t>
  </si>
  <si>
    <t>Realizar un (1)  programa de recuperación de cuencas hidrográficas y control de actividades de explotación de guadua, flora y fauna.</t>
  </si>
  <si>
    <t>Realizar un  programa de recuperación de cuencas hidrográficas</t>
  </si>
  <si>
    <t>Conformar un (1) Sistema Municipal de Áreas Protegidas - SIMAP</t>
  </si>
  <si>
    <t>Apoyar la conformacion de un Sistema Municipal de Áreas Protegidas - SIMAP</t>
  </si>
  <si>
    <t>Implementar  y desarrollar cuatro (4) proyectos contemplados en los POMCA de los ríos del municipio en el cuatrienio</t>
  </si>
  <si>
    <t>Gestión integral del recurso hídrico</t>
  </si>
  <si>
    <t>Servicio de asistencia técnica para la implementación de lineamientos sobre el mejoramiento de la calidad del recurso hídrico</t>
  </si>
  <si>
    <t>3203034</t>
  </si>
  <si>
    <t>Acciones regionales orientadas al ordenamiento del recurso hídrico  en cuencas priorizadas y a combatir las principales causas y contaminación del recurso.</t>
  </si>
  <si>
    <t>320303400</t>
  </si>
  <si>
    <t>Proyectos  para el mejoramiento de la calidad del recurso hídrico formulados</t>
  </si>
  <si>
    <t>Implementar acciones contempladas en los POMCA de los ríos del municipio en el cuatrienio</t>
  </si>
  <si>
    <t>Desarrollar  una (1)  acción para fortalecer el proceso actualización ,  vigilancia y control al Plan de Saneamiento y Manejo de Vertimientos - PSMV-</t>
  </si>
  <si>
    <t>Desarrollar  acciones para fortalecer el proceso actualización ,  vigilancia y control al Plan de Saneamiento y Manejo de Vertimientos - PSMV-</t>
  </si>
  <si>
    <t>Formular e implementar un (1) plan de mitigación y adaptación al cambio climático</t>
  </si>
  <si>
    <t>Gestión del cambio climático para un desarrollo bajo en carbono y resiliente al clima</t>
  </si>
  <si>
    <t>Documentos de lineamientos técnicos para la gestión del cambio climático y un desarrollo bajo en carbono y resiliente al clima</t>
  </si>
  <si>
    <t xml:space="preserve">Documentos de lineamientos técnicos para la implementación de las acciones de mitigación y adaptación de los territorios diseñados </t>
  </si>
  <si>
    <t>Formular el analisis de riesgo y vulnerabilidad climatica municipal.</t>
  </si>
  <si>
    <t>Gestionar uno (1) proyectos de energías renovables autosostenibles y respetuosas con el medio ambiente</t>
  </si>
  <si>
    <t xml:space="preserve">Servicios de apoyo a la implementación de fuentes no convencionales de energía </t>
  </si>
  <si>
    <t>Recursos destinados  de acuerdo con los objetivos y principios  del FENOGE al apoyo planes, programas, proyectos o actividades que promuevan, estimulen y fomenten el desarrollo y la utilizacion de FNCE principalmente aquellas de caracter renovable, para la diversificación del abastecimiento energético pleno y oportuno, la competitividad de la economía colombiana y el uso eficiente de la energía contribuyendo así a un uso eficiente de los recursos naturales y a mitigar los impactos de los gases de efecto invernadero.</t>
  </si>
  <si>
    <t>210206201</t>
  </si>
  <si>
    <t>Capacidad Instalada de generación de energía</t>
  </si>
  <si>
    <t>Kilovatios</t>
  </si>
  <si>
    <t>Gestionar uno proyectos de energías renovables autosostenibles y respetuosas con el medio ambiente</t>
  </si>
  <si>
    <t>2022761470062 - 2022761470086 (Vigencias Futuras 2024-2038)</t>
  </si>
  <si>
    <t>APOYO PARA LA MASIFICACIÓN DEL USO EFICIENTE DE FUENTES ALTERNATIVAS DE ENERGÍA EN EL MUNICIPIO DE CARTAGO ($45.000.000,00) - IMPLEMENTACIÓN DE UN SISTEMA DE ENERGIA SOLAR FOTOVOLTAICA EN EDIFICIOS PUBLICOS DEL MUNICIPIO DE CARTAGO ($3.244.820.220,38)</t>
  </si>
  <si>
    <t>Formular e implementar una (1) Política Pública animalista en el municipio</t>
  </si>
  <si>
    <t>Gestión de la información y el conocimiento ambiental</t>
  </si>
  <si>
    <t>Documentos de política para la gestión de  la información y el conocimiento  ambiental  </t>
  </si>
  <si>
    <t>Incluye la realización de documentos de política orientados la generación y gestión del información y el conocimiento  ambiental.</t>
  </si>
  <si>
    <t>320405400</t>
  </si>
  <si>
    <t>Documentos de Política elaborados</t>
  </si>
  <si>
    <t>Formular la Política Pública animalista en el municipio</t>
  </si>
  <si>
    <t>Optimizar la captación y potabilización de  seis (6) sistemas de abastecimiento  rural</t>
  </si>
  <si>
    <t>Acceso de la población a los servicios de agua potable y saneamiento básico</t>
  </si>
  <si>
    <t>Acueductos optimizados</t>
  </si>
  <si>
    <t>4003017</t>
  </si>
  <si>
    <t>Conjunto de acciones encaminadas a mejorar la capacidad, eficiencia y eficacia de la infraestructura componente del sistema de acueducto mediante su intervención parcial o total.</t>
  </si>
  <si>
    <t>400301700</t>
  </si>
  <si>
    <t>Realizar la optimizacion de los acueductos modin, coloradas y guayabo mediante las intervenciones que estos requieran.</t>
  </si>
  <si>
    <t>Gestionar la construcción y/o modernización de dos (2) acueductos urbanos en el municipio.</t>
  </si>
  <si>
    <t>400301500</t>
  </si>
  <si>
    <t>Acueductos construidos</t>
  </si>
  <si>
    <t>Realizar una intervencion que permita el mejoramiento de las redes de acueductos urbanos en el municipio</t>
  </si>
  <si>
    <t>Implementar un (1)  plan de apoyo técnico a los acueductos rurales y comunitarios</t>
  </si>
  <si>
    <t>Dasarrollar un (1) plan de vigilancia, control y seguimiento  a la prestación de los servicios públicos domiciliarios</t>
  </si>
  <si>
    <t>Desarrollar un documento analisis para conocer la cobertura, la calidad y los nivles de satisfaccion de los servicios publicos</t>
  </si>
  <si>
    <t>Subsidiar a 31.500 suscriptores de Acueducto de los estratos 1, 2 y 3 ,  en los términos de la Ley 142 de 1994</t>
  </si>
  <si>
    <t>Servicio de apoyo financiero para subsidios al consumo en los servicios públicos domiciliarios</t>
  </si>
  <si>
    <t>4003047</t>
  </si>
  <si>
    <t>Los subsidios al consumo están destinados a satisfacer necesidades básicas de los usuarios de los estratos 1, 2 y 3 en el servicio público domiciliario de acueducto, alcantarillado y aseo.</t>
  </si>
  <si>
    <t>400304700</t>
  </si>
  <si>
    <t>Usuarios beneficiados con subsidios al consumo</t>
  </si>
  <si>
    <t>Subsidiar a 31.500 suscriptores de Acueducto de los estratos 1, 2 y 3 ,  en los términos de la Ley 142 de 1994
Subsidiar a 31.000 suscriptores de Alcantarillado de los estratos 1, 2 y 3 ,  en los términos de la Ley 142 de 1994
Subsidiar a 31.000 suscriptores de Aseo de los estratos 1, 2 y 3 ,  en los términos de la Ley 142 de 1994</t>
  </si>
  <si>
    <t>2022761470022</t>
  </si>
  <si>
    <t>FORTALECIMIENTO DE LA PRESTACIÓN DE LOS SERVICIOS PÚBLICOS DOMICILIARIOS EN EL MUNICIPIO DE CARTAGO ($1.385.525.333,00)</t>
  </si>
  <si>
    <t>Subsidiar a 31.000 suscriptores de Alcantarillado de los estratos 1, 2 y 3 ,  en los términos de la Ley 142 de 1994</t>
  </si>
  <si>
    <t>Subsidiar a 31.000 suscriptores de Aseo de los estratos 1, 2 y 3 ,  en los términos de la Ley 142 de 1994</t>
  </si>
  <si>
    <t>Actualizar e Implementar un  (1) Plan de Gestión Integral de Residuos Solidos PGIRS de segunda generación  en el cuatrienio.</t>
  </si>
  <si>
    <t>Servicios de implementación del Plan de Gestión Integral de Residuos Solidos PGIRS</t>
  </si>
  <si>
    <t>4003022</t>
  </si>
  <si>
    <t>Contempla acciones realizadas para implementar el Plan de Gestión Integral de Residuos Solidos </t>
  </si>
  <si>
    <t>400302200</t>
  </si>
  <si>
    <t>Plan de Gestión Integral de Residuos Solidos implementado</t>
  </si>
  <si>
    <t>Implementar el Plan de Gestión Integral de Residuos Solidos PGIRS de segunda generación del municipio de Cartago.</t>
  </si>
  <si>
    <t>2022761470025</t>
  </si>
  <si>
    <t>ACTUALIZACIÓN PLAN DE GESTIÓN INTEGRAL DE RESIDUOS SÓLIDOS PGIRS, MEDIANTE LA EJECUCIÓN DE ACTIVIDADES DEL CORTO PLAZO EN EL MUNICIPIO DE CARTAGO ($427.979.796,42)</t>
  </si>
  <si>
    <t>Realizar un (1) estudio y diseño de obras para el manejo de los vertimientos de los núcleos poblados (El Guanabano, cauca, Modin, Zaragoza</t>
  </si>
  <si>
    <t>Estudios de pre inversión e inversión</t>
  </si>
  <si>
    <t>4003042</t>
  </si>
  <si>
    <t>Incluye la realización de estudios de pre factibilidad, factibilidad o definitivos para la ejecución de proyectos</t>
  </si>
  <si>
    <t>400304200</t>
  </si>
  <si>
    <t xml:space="preserve">Estudios o diseños realizados </t>
  </si>
  <si>
    <t>Gestionar la construcción de una (1)  Planta de Tratamiento de Aguas Residuales y el sistema de colectores e interceptores</t>
  </si>
  <si>
    <t>Alcantarillados construidos</t>
  </si>
  <si>
    <t>Conjunto de acciones y obras para la implementación de sistemas de alcantarillado nuevos.</t>
  </si>
  <si>
    <t>400301802</t>
  </si>
  <si>
    <t>Plantas de tratamiento de aguas residuales  construidas</t>
  </si>
  <si>
    <t>construcción de una (1)  Planta de Tratamiento de Aguas Residuales y el sistema de colectores e interceptores</t>
  </si>
  <si>
    <t>2021761470067 (Coofinaciacion EEMM) - 2022761470048</t>
  </si>
  <si>
    <t>CONSTRUCCIÓN DE UNA PLANTA DE TRATAMIENTO DE AGUAS RESIDUALES Y EL SISTEMA DE COLECTORES E INTERCEPTORES (FASE 1) EN EL MUNICIPIO DE CARTAGO ($3.121.285.349,00) - CONSTRUCCIÓN DE UNA PLANTA DE TRATAMIENTO DE AGUAS RESIDUALES Y EL SISTEMA DE COLECTORES E INTERCEPTORES (FASE 1) EN EL MUNICIPIO DE CARTAGO ($2.000.000.000,00)</t>
  </si>
  <si>
    <t>Implementar un (1) modelo de recolección de basuras y residuos sólidos en la zona rural del Municipio.</t>
  </si>
  <si>
    <t>Realizar  un (1)  estudio de actualización de las zonas  vulnerables de amenaza a diferentes eventos naturales.</t>
  </si>
  <si>
    <t>Gestión del riesgo de desastres y emergencias</t>
  </si>
  <si>
    <t>Estudios de riesgo de desastres</t>
  </si>
  <si>
    <t>4503017</t>
  </si>
  <si>
    <t xml:space="preserve">Estudios cuyo propósito es conocer las condiciones de riesgo de un territorio, analizar (valorar) la amenaza y la vulnerabilidad de los elementos expuestos, realizar análisis de riesgo a diferentes escalas con el propósito de definir tipos de intervención y alcance de la reducción del riesgo y el manejo post desastre. </t>
  </si>
  <si>
    <t>450301700</t>
  </si>
  <si>
    <t>Estudios de riesgo de desastres elaborados</t>
  </si>
  <si>
    <t>Realizar  estudio de actualización de las zonas  vulnerables de amenaza a diferentes eventos naturales.</t>
  </si>
  <si>
    <t>UNIDAD MUNICIPAL PARA LA GESTION DEL RIESGO DE DESASTRES</t>
  </si>
  <si>
    <t>Realizar apoyo en el análisis y revisión de las zonas riesgos y amanezas del municipio de Cartago</t>
  </si>
  <si>
    <t>Desarrollar dos (2) estrategias de fortalecimiento del  consejo municipal de gestión del riesgo</t>
  </si>
  <si>
    <t>4503003</t>
  </si>
  <si>
    <t xml:space="preserve">Corresponde al acompañamiento, apoyo, asesoría y seguimiento técnico para la transferencia de herramientas de gestión y conocimiento en políticas, planes , proyectos y programas de apoyo a la dirección y gestión de la administración territorial. </t>
  </si>
  <si>
    <t>450300300</t>
  </si>
  <si>
    <t>Instancias territoriales asistidas</t>
  </si>
  <si>
    <t>Desarrollar  estrategias de fortalecimiento del  consejo municipal de gestión del riesgo</t>
  </si>
  <si>
    <t>2022761470006</t>
  </si>
  <si>
    <r>
      <t>IMPLEMENTACIÓN DE ESTRATEGIAS QUE FORTALEZCAN LA OFICINA DE GESTIÓN DEL RIESGO, LA REDUCCIÓN Y MITIGACIÓN DEL RIESGO EN EL MUNICIPIO DE CARTAGO ($</t>
    </r>
    <r>
      <rPr>
        <b/>
        <sz val="10.5"/>
        <color rgb="FF00B050"/>
        <rFont val="Arial"/>
        <family val="2"/>
      </rPr>
      <t>1.711.408.482,28</t>
    </r>
    <r>
      <rPr>
        <b/>
        <sz val="11"/>
        <color rgb="FF00B050"/>
        <rFont val="Calibri"/>
        <family val="2"/>
        <scheme val="minor"/>
      </rPr>
      <t>)</t>
    </r>
  </si>
  <si>
    <t>Implementar un (1)  sistemas de alerta temprana</t>
  </si>
  <si>
    <t>Servicio de monitoreo y seguimiento para la gestión del riesgo</t>
  </si>
  <si>
    <t>4503018</t>
  </si>
  <si>
    <t>Acciones para generar datos e información sobre el comportamiento de los fenómenos amenazantes, la vulnerabilidad y la dinámica de las condiciones de riesgo en el territorio que orienten la toma de decisiones.</t>
  </si>
  <si>
    <t>450301800</t>
  </si>
  <si>
    <t>Sistemas de Alerta Temprana implementados</t>
  </si>
  <si>
    <t>Implementar el  sistemas de alerta temprana</t>
  </si>
  <si>
    <t>Fortalecer  un (1)  sistema integral de gestión del riesgo en el municipio</t>
  </si>
  <si>
    <t>Fortalecer  el  sistema integral de gestión del riesgo en el municipio</t>
  </si>
  <si>
    <t>Desarrollar  cuatro (4) actividades de socialización comunicación de los escenarios de riesgo y riesgos contaminantes orientados a las comunidades rurales y urbanas.</t>
  </si>
  <si>
    <t>4503002</t>
  </si>
  <si>
    <t>Corresponde al diseño y desarrollo de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</si>
  <si>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450300200</t>
  </si>
  <si>
    <t>Desarrollar   actividades de socialización comunicación de los escenarios de riesgo y riesgos contaminantes orientados a las comunidades rurales y urbanas.</t>
  </si>
  <si>
    <t>Realizar cuatro  (4)  mantenimientos de las obras de reducción del riesgo presentes</t>
  </si>
  <si>
    <t>Obras de infraestructura para la reducción del riesgo de desastres</t>
  </si>
  <si>
    <t>4503022</t>
  </si>
  <si>
    <t>Intervenciones que buscan reducir el nivel de riesgo existente en un determinado sitio, mediante acciones de carácter estructural – físicas que conlleven a corregir o reducir las condiciones de amenaza, cuando esto sea posible, y/o la vulnerabilidad de los elementos expuestos.</t>
  </si>
  <si>
    <t>450302200</t>
  </si>
  <si>
    <t>Obras de infraestructura para la reducción del riesgo de desastres realizadas</t>
  </si>
  <si>
    <t>Realizar  mantenimientos de las obras de reducción del riesgo presentes</t>
  </si>
  <si>
    <t>Realizar cuatro (4)  actividades para la atención en casos de emergencias y desastres.</t>
  </si>
  <si>
    <t>Servicio de atención a emergencias y desastres</t>
  </si>
  <si>
    <t>4503004</t>
  </si>
  <si>
    <t>Acciones orientadas para dar respuesta a emergencias o desastres de origen natural o antrópico mediante la adquisición de equipos de atención de desastres, búsqueda y rescate, equipos de protección personal nucleares, biológicos, químicos, y radiológicos -NBQR-, equipos para el Manejo de inundaciones, control de incendios, sanidad veterinaria y equipos de alojamiento temporal.</t>
  </si>
  <si>
    <t>450300400</t>
  </si>
  <si>
    <t>Emergencias y desastres atendidas</t>
  </si>
  <si>
    <t>Realizar actividades para la atención en casos de emergencias y desastres.</t>
  </si>
  <si>
    <t>Desarrollar una (1) estrategia de mitigación del riesgo por el cambio climático y calentamiento global</t>
  </si>
  <si>
    <t>Servicio de apoyo técnico para la implementación de acciones de mitigación y adaptación al cambio climático</t>
  </si>
  <si>
    <t>3206003</t>
  </si>
  <si>
    <t>Incluye la formulación e implementación de intervenciones locales orientadas a reducir las emisiones de gases efecto invernadero, aumento de sumideros de carbono, reducción de la vulnerabilidad, y aumento de la resiliencia a la variabilidad y al cambio climático. </t>
  </si>
  <si>
    <t>320600300</t>
  </si>
  <si>
    <t>Pilotos con acciones de mitigación y adaptación al cambio climático desarrollados</t>
  </si>
  <si>
    <t>Desarrollar strategia de mitigación del riesgo por el cambio climático y calentamiento global</t>
  </si>
  <si>
    <t>Formular e implementar  un (1) plan de ocupación y control del uso del territorio para la reducción del riesgo, la vulnerabilidad sismica estructural e inundaciones por causes de los rios, canales y zanjones</t>
  </si>
  <si>
    <t>4503023</t>
  </si>
  <si>
    <t>450302300</t>
  </si>
  <si>
    <t>Formular e implementar  un plan de ocupación y control del uso del territorio para la reducción del riesgo, la vulnerabilidad sismica estructural e inundaciones por causes de los rios, canales y zanjones</t>
  </si>
  <si>
    <t>Realizar cuatro (4)  obras de  mitigación y reducción del riesgo desastres en la zona urbana y rural</t>
  </si>
  <si>
    <t>Realizar obras de  mitigación y reducción del riesgo desastres en la zona urbana y rural</t>
  </si>
  <si>
    <t>2021761470114  (RECURSOS CREDITO) - 2022761470060 (Vigencias futuras)</t>
  </si>
  <si>
    <t xml:space="preserve"> CONSTRUCCION DE CANALIZACION DEL ZANJON LAVAPATAS EN EL MUNICIPIO DE CARTAGO ($1.500.000.000,00) - CONSTRUCCIÓN DE OBRAS DE CANALIZACIÓN EN CONCRETO REFORZADO DE LOS ZANJONES CARACOLI Y LAVAPATAS EN EL MUNICIPIO DE CARTAGO ($2.137.405.616,00)</t>
  </si>
  <si>
    <t xml:space="preserve">Realizar cuatro (4)  obras atención a la Sentencia T-974 del 2009. </t>
  </si>
  <si>
    <t xml:space="preserve">Realizar obras atención a la Sentencia T-974 del 2009. </t>
  </si>
  <si>
    <t>Formular e implementar una (1) estrategía municipal de respuesta a emergencias EMRE</t>
  </si>
  <si>
    <t>Formular  una estrategía municipal de respuesta a emergencias EMRE</t>
  </si>
  <si>
    <t>Realizar un (1) convenio por año para el fortalecimiento del Cuerpo de Bomberos Voluntarios de cartago</t>
  </si>
  <si>
    <t xml:space="preserve">Servicio de fortalecimiento a Cuerpos de Bomberos </t>
  </si>
  <si>
    <t>4503013</t>
  </si>
  <si>
    <t>Incluye la dotación a los diferentes Cuerpos de Bomberos de Colombia con vehículos, equipos de protección personal y equipos, herramientas y accesorios para la atención de emergencias, así como el aseguramiento del personal misional.</t>
  </si>
  <si>
    <t>450301300</t>
  </si>
  <si>
    <t>Organismos de atención de emergencias fortalecidos</t>
  </si>
  <si>
    <t>Realizar un  convenio por año para el fortalecimiento del Cuerpo de Bomberos Voluntarios de cartago</t>
  </si>
  <si>
    <t>Realizar un (1) convenio por año para el fortalecimiento de los Bomberos Aeronáuticos del Municipio</t>
  </si>
  <si>
    <t>Realizar un convenio por año para el fortalecimiento de los Bomberos Aeronáuticos del Municipio</t>
  </si>
  <si>
    <t>Realizar un (1) convenio por año para Fortalecer la capacidad de respuestas de los Organismos de Socorro</t>
  </si>
  <si>
    <t>Servicio de fortalecimiento a las salas de crisis territorial</t>
  </si>
  <si>
    <t>4503016</t>
  </si>
  <si>
    <t>Incluye la dotación de los organismos que componen la sala de crisis de los Consejos territoriales de Gestión de Riesgo con vehículos, equipos de protección personal y equipos, herramientas y accesorios para la atención de emergencias, así como el aseguramiento del personal misional.</t>
  </si>
  <si>
    <t>450301600</t>
  </si>
  <si>
    <t>Realizar apoyo para Fortalecer la capacidad de respuestas de los Organismos de Socorro</t>
  </si>
  <si>
    <t>Gestionar un (1) proyecto de dotación en tecnología, comunicaciones, mobiliario y parque automotor para atención a  emergencias  y desastres</t>
  </si>
  <si>
    <t>Dotar en tecnología, comunicaciones, mobiliario y parque automotor para atención a  emergencias  y desastres</t>
  </si>
  <si>
    <t>Fortalecer e implementar un (1)  Fondo Municipal de Gestión del Riesgo de Desastres</t>
  </si>
  <si>
    <t>Implementar un  Fondo Municipal de Gestión del Riesgo de Desastres</t>
  </si>
  <si>
    <t>Crear e implementar una (1) Subcuenta para la Mitigación de Emergencias -COVID-19 en el Fondo Municipal de Gestión del Riesgo de Desastres.</t>
  </si>
  <si>
    <t>Servicios de apoyo para atención de  población afectada por situaciones de emergencia, desastre o declaratorias de calamidad pública</t>
  </si>
  <si>
    <t>4503028</t>
  </si>
  <si>
    <t>Corresponde a la entrega de recursos en especie o monetarios dirigidos a la población afectada por situaciones  de emergencias sanitarias, naturales,  eventos catastróficos o calamidad pública declarada.</t>
  </si>
  <si>
    <t>450302800</t>
  </si>
  <si>
    <t>Personas afectadas por situaciones de emergencia, desastre o declaratorias de calamidad pública apoyadas</t>
  </si>
  <si>
    <t>implementar una Subcuenta para la Mitigación de Emergencias -COVID-19 en el Fondo Municipal de Gestión del Riesgo de Desastres.</t>
  </si>
  <si>
    <t>GOBIERNO EFICAZ</t>
  </si>
  <si>
    <t>Apoyar, dotar y fortalecer integralmente tres (3) inspecciones de policia</t>
  </si>
  <si>
    <t>Fortalecimiento de la convivencia y la seguridad ciudadana</t>
  </si>
  <si>
    <t>Servicio de apoyo para el acceso a la justicia policiva</t>
  </si>
  <si>
    <t>4501048</t>
  </si>
  <si>
    <t>Comprende la estructuración , definición , implementacion y evaluación de estrategias que permitan garantizar el  efectivo cumplimiento de las normas para la prestación de los servicios de justicia policiva.</t>
  </si>
  <si>
    <t>450104800</t>
  </si>
  <si>
    <t>Estrategias implementadas</t>
  </si>
  <si>
    <t>Fortalecer las inspecciones de policía material logístico, mobiliario y equipos tecnológicos.</t>
  </si>
  <si>
    <t>2022761470029</t>
  </si>
  <si>
    <t>APOYO , DOTAR Y FORTALECER INTEGRALMENTE CUATRO (4) INSPECCIONES DE POLICÍA EN EL MUNICIPIO CARTAGO ($286.024.459,97)</t>
  </si>
  <si>
    <t>Apoyar, dotar  y fortalecer integralmente una (1) Casa de Justicia</t>
  </si>
  <si>
    <t xml:space="preserve"> Promoción al acceso a la justicia</t>
  </si>
  <si>
    <t>Casas de Justicia en operación</t>
  </si>
  <si>
    <t>1202001</t>
  </si>
  <si>
    <t>Casas de justicia en operación</t>
  </si>
  <si>
    <t>120200100</t>
  </si>
  <si>
    <t>Fortalecer la casa de justicia, material logístico, mobiliario y equipos tecnológicos.</t>
  </si>
  <si>
    <t>2022761470031</t>
  </si>
  <si>
    <t>APOYO , DOTAR Y FORTALECER INTEGRALMENTE A LA COMISARIA DE FAMILIA DEL MUNICIPIO DE CARTAGO CARTAGO ($475.659.629,00)</t>
  </si>
  <si>
    <t>Servicio de asistencia tecnica en materia de promoción al acceso a la justicia</t>
  </si>
  <si>
    <t>1202014</t>
  </si>
  <si>
    <t>Corresponde a las entidades territoriales asistidas tecnicamente para la incorporacion del lineamiento de acceso a la justicia</t>
  </si>
  <si>
    <t>120201400</t>
  </si>
  <si>
    <t>Fortalecer la casa de justicia y la comisaria con recurso humano</t>
  </si>
  <si>
    <t>2022761470023</t>
  </si>
  <si>
    <t>FORTALECIMIENTO DE LOS PROCESOS ADMINISTRATIVOS DE LA CASA DE JUSTICIA DEL MUNICIPIO DE CARTAGO ($70.000.000,00)</t>
  </si>
  <si>
    <t>Apoyar, dotar  y fortalecer integralmente una (1) Comisaria de familia</t>
  </si>
  <si>
    <t>Fortalecer la comisaría de familia con recurso humano, material logístico, mobiliario y equipos tecnológicos.</t>
  </si>
  <si>
    <t>COMISARIAS DE FAMILIA</t>
  </si>
  <si>
    <t>Gestionar el aumento del pie de fuerza policial en el municipio</t>
  </si>
  <si>
    <t xml:space="preserve">Brindar apoyo logistico para garantizar pie de fuerza para aumentar la capacidad de respuesta en materia de seguridad y orden público en el municipio. </t>
  </si>
  <si>
    <t>Adquirir, instalar y realizar mantenimiento  diez (10)  nuevas cámaras de vigilancia</t>
  </si>
  <si>
    <t>Servicio de vigilancia a través de cámaras de seguridad</t>
  </si>
  <si>
    <t>4501028</t>
  </si>
  <si>
    <t>Incluye la disposición tecnológica de cámaras de seguridad para la implementación de estrategias de convivencia y seguridad ciudadana.</t>
  </si>
  <si>
    <t>450102800</t>
  </si>
  <si>
    <t>Cámaras de seguridad instaladas</t>
  </si>
  <si>
    <t>Adquisición  nuevas camaras de vigilancia para el mejoramiento de la seguridad del municipio</t>
  </si>
  <si>
    <t>2022761470052</t>
  </si>
  <si>
    <t>APOYO DE LA SEGURIDAD CIUDADANA MEDIANTE LA INSTALACIÓN DE 50 CÁMARAS DE SEGURIDAD PARA EL MUNICIPIO DE CARTAGO ($1.124.192.257,70)</t>
  </si>
  <si>
    <t>Apoyar los tres (3) organismos de seguridad, convivencia ciudadana y accesibilidad a la justicia conforme al plan integral de seguridad y convivencia.</t>
  </si>
  <si>
    <t>Servicio de apoyo financiero para proyectos de convivencia y seguridad ciudadana</t>
  </si>
  <si>
    <t>4501029</t>
  </si>
  <si>
    <t>Incluye la financiación monetaria de iniciativas ciudadanas que promuevan la convivencia y  seguridad ciudadana.</t>
  </si>
  <si>
    <t>450102900</t>
  </si>
  <si>
    <t>Proyectos de convivencia y seguridad ciudadana apoyados financieramente</t>
  </si>
  <si>
    <t>Implementar el Plan Integral de Seguridad y Convivencia Ciudadana, a través de la contratación de los proyectos aprobados previamente por el Comité de Orden Público</t>
  </si>
  <si>
    <t>2022761470044 - 2022761470082 (Vigencias futuras 2024)</t>
  </si>
  <si>
    <t>APOYO A ORGANISMOS DE SEGURIDAD, CONVIVENCIA CIUDADANA Y ACCESIBILIDAD A LA JUSTICIA CONFORME AL PLAN INTEGRAL DE SEGURIDAD Y CONVIVENCIA, EN EL MUNICIPIO DE CARTAGO ($1.773.102.128,53) - FORTALECIMIENTO DE LA INFRAESTRUCTURA TECNOLÓGICA A TRAVÉS DE LA IMPLEMENTACIÓN DE UNA RED DE ALTA VELOCIDAD Y SISTEMA DE CCTV DIGITAL IP Y OTRAS ACTIVIDADES COMPLEMENTARIAS EN EL MUNICIPIO DE CARTAGO ($34.785.964.205,00)</t>
  </si>
  <si>
    <t>Formular y adoptar  una (1) Política Pública de justicia, seguridad y convivencia</t>
  </si>
  <si>
    <t>Documentos Planeacion</t>
  </si>
  <si>
    <t>4501026</t>
  </si>
  <si>
    <t>Documentos cuyo objetivo es plasmar una visión de futuro a anivel de entidad territorial, comunidad, sector, región, entidad o cualquier nivel de desagregación que se requiera. Incluye objetivos, estrategias, metas e indicadores.</t>
  </si>
  <si>
    <t>450102600</t>
  </si>
  <si>
    <t>Planes estratégicos elaborados</t>
  </si>
  <si>
    <t>formulación y adopción de la política pública de justicia, seguridad y convivencia ciudadana en el municipio, apoyando la recolección de información, la formulación del documento de política y el proyecto de acuerdo para hacer aprobado por el Honorable Concejo Municipal.</t>
  </si>
  <si>
    <t>Adoptar e implementar un (1)  plan de convivencia, seguridad ciudadana y accesibilidad a la justicia.</t>
  </si>
  <si>
    <t>formulación y adopción del plan de convivenciam seguridad ciudadana y accesibilidad a la justicia en el municipio, apoyando la recolección de información, la formulación del documento del plan, así como posteriormente la contratación de las acciones de implementación allí contenidas.</t>
  </si>
  <si>
    <t>2022761470050</t>
  </si>
  <si>
    <t>IMPLEMENTACIÓN Y GESTIÓN INTEGRAL DEL PLAN INTEGRAL DE SEGURIDAD Y CONVIVENCIA CIUDADANA PISCC APROBADO PARA EL AÑO 2022 EN EL MUNICIPIO DE CARTAGO ($139.298.924,92)</t>
  </si>
  <si>
    <t>Implementar un (1) sistema único de atención de emergencias que integre los organismos de seguridad y de socorro del municipio</t>
  </si>
  <si>
    <t>Servicio de atención de seguridad y emergencias de los Centros de Información Estratégica Policía Seccional</t>
  </si>
  <si>
    <t>4501032</t>
  </si>
  <si>
    <t>Incluye la instalaciòn y dotación de Centros de Información Estratégica Policial Seccional – CIEPS los cuales son el espacio estratégico del orden operacional de la estación de policía, en el cual se desarrolla el análisis de la información para la planeación, orientación, evaluación y retroalimentación del servicio de policía, dirigido a la solución de las problemáticas que afectan la convivencia y seguridad de la jurisdicción.</t>
  </si>
  <si>
    <t>450103200</t>
  </si>
  <si>
    <t>Centros de Información Estratégica Policía Seccional instalados y dotados</t>
  </si>
  <si>
    <t xml:space="preserve">Apoyar el funcionamiento y fortalecimiento  de un sistema único de atención de emergencia </t>
  </si>
  <si>
    <t>Realizar ocho (8)  campañas y/o  programas de cultura ciudadana que fortalezcan el conocimiento y la apropiación de las leyes y normas de convivencia y seguridad ciudadana</t>
  </si>
  <si>
    <t>4501049</t>
  </si>
  <si>
    <t>450104904</t>
  </si>
  <si>
    <t>Programas de educación informal realizados</t>
  </si>
  <si>
    <t>Apoyar logísticamente la realización de campañas de cultura ciudadana dirigidas a toda la comunidad cartagüeña</t>
  </si>
  <si>
    <t>Desarrollar cuatro (4) campañas y/o planes de promoción de los valores,  DDHH y del DIH</t>
  </si>
  <si>
    <t>Servicio de divulgación para promover el acceso a la Justicia</t>
  </si>
  <si>
    <t>1202020</t>
  </si>
  <si>
    <t>Hace referencia al desarrollo de campañas de difusión para promover el acceso a la justicia.</t>
  </si>
  <si>
    <t>120202000</t>
  </si>
  <si>
    <t>Campañas de divulgación ejecutadas</t>
  </si>
  <si>
    <t>Desarrollar anualmente una campaña de reconocimiento y promoción de los DDHH y el DIH</t>
  </si>
  <si>
    <t>Realizar cuatro (4) campañas para la prevención de la violencia intrafamiliar (contra niños y niñas, entre las parejas y adultos mayores).</t>
  </si>
  <si>
    <t>Desarrollar anualmente una campaña publicitaria de prevención de la VIF</t>
  </si>
  <si>
    <t>1202010</t>
  </si>
  <si>
    <t>120201000</t>
  </si>
  <si>
    <t>Formulacion de la política pública de DDHH</t>
  </si>
  <si>
    <t>2022761470078</t>
  </si>
  <si>
    <t>FORTALECIMIENTO DE LA CAPACIDAD INSTITUCIONAL Y DE LOS ACTORES SOCIALES PARA LA GARANTÍA, PROMOCIÓN Y PROTECCIÓN DE LOS DERECHOS HUMANOS EN EL MUNICIPIO DE CARTAGO</t>
  </si>
  <si>
    <t>Formular e implementar una (1)  política pública de las Juntas de Acción Comunal</t>
  </si>
  <si>
    <t>450202600</t>
  </si>
  <si>
    <t>formulación de la política pública de las Juntas de Acción Comunal y su respectiva aprobación ante el Honorable Concejo Municipal de conformidad con los lineamiento dispuesto por el Gobierno Nacional.</t>
  </si>
  <si>
    <t>Capacitar a 2,200 dignatarios de JAC y JAL en liderazgo , empoderamiento, participación  y gestión local</t>
  </si>
  <si>
    <t xml:space="preserve">Servicio de educación informal </t>
  </si>
  <si>
    <t>4502034</t>
  </si>
  <si>
    <t>450203400</t>
  </si>
  <si>
    <t>capacitación de dignataros en liderazgo, empoderamiento, participación y gestión local.</t>
  </si>
  <si>
    <t>Acompañar la elección de 142 Juntas de Acción Comunal</t>
  </si>
  <si>
    <t>Servicio de organización de procesos electorales</t>
  </si>
  <si>
    <t>4502025</t>
  </si>
  <si>
    <t xml:space="preserve">Incluye la disposición de los espacios y la logística para el desarrollo de procesos electorales. </t>
  </si>
  <si>
    <t>450202500</t>
  </si>
  <si>
    <t>procesos electorales realizados</t>
  </si>
  <si>
    <t>Apoyar logísticamente la elección de los dignatarios de las JAC, así como la asesoría en su realización</t>
  </si>
  <si>
    <t>Realizar un (1) convenio de apoyo económico a la Registraduria Nacional del Estado Civil</t>
  </si>
  <si>
    <t>Apoyar logísticamente a la Registraduría Especial del Estado Civil de Cartago en los comicios que se realicen.</t>
  </si>
  <si>
    <t>2022761470035</t>
  </si>
  <si>
    <t>APOYO A LOS PROCESOS DE ELECCIONES AL CONGRESO, PRESIDENCIA PRIMERA Y SEGUNDA VUELTA EN EL AÑO 2022 EN EL MUNICIPIO DE CARTAGO ($250.000.000,00)</t>
  </si>
  <si>
    <t>Implementar un (1)  presupuesto participativo comunitario como instrumento de mejoramiento barrial por año</t>
  </si>
  <si>
    <t>450200113</t>
  </si>
  <si>
    <t>Estrategias de promoción a la participación ciudadana implementadas</t>
  </si>
  <si>
    <t>Apoyar con recursos de acuerdo a las necesidades de cada comuna o barrio para el desarrollo de obras de infraestructura barrial de conformidad con la Ley 136 de 1994.</t>
  </si>
  <si>
    <t>2022761470047 - 2022761470072</t>
  </si>
  <si>
    <t>FORTALECIMIENTO Y APOYO PARA LA PARTICIPACIÓN CIUDADANA, EL RESPETO Y GARANTÍA DE LOS DERECHOS EN EL MUNICIPIO DE CARTAGO VALLE DEL CAUCA ($465.315.377,00) - ADECUACIÓN Y MANTENIMIENTO DE LOS PARQUES LA PAZ Y TORRE LA VEGA Y CONSTRUCCION DE CERRAMIENTO PERIMETRAL Y GRADERIAS DE LA CANCHA DEL BARRIO SAN VICENTE EN EL MUNICIPIO CARTAGO ($152.094.163,00)</t>
  </si>
  <si>
    <t>Capacitar a 200  veedores ciudadanos en competencias para el seguimiento y control social.</t>
  </si>
  <si>
    <t>Capacitar  a veedores en competencias para el seguimiento y control social</t>
  </si>
  <si>
    <t>Mantener el apoyo al Consejo Territorial de Planeación</t>
  </si>
  <si>
    <t>2021761470057</t>
  </si>
  <si>
    <t>APOYO PARA EL FUNCIONAMIENTO DEL CONSEJO TERRITORIAL DE PLANEACION DEL MUNICIPIO DE CARTAGO ($5.000.000)</t>
  </si>
  <si>
    <t>Realizar ocho (8) encuentros de veeduria y  control social a los servicios publicos docimiciliarios en la ciudad</t>
  </si>
  <si>
    <t>Apoyar logísticamente la realización de encuentrod de veeduría y control social a los servicios públicos domiciliarios en el municipio.</t>
  </si>
  <si>
    <t>Realizar ocho (8) audiencias públicas de rendición de cuentas y gestión administrativa</t>
  </si>
  <si>
    <t>450200101</t>
  </si>
  <si>
    <t>Rendicion de cuentas realizadas</t>
  </si>
  <si>
    <t>Apoyar logisticamente la realización de las audiencias públicas de rendición del cuentas del municipio</t>
  </si>
  <si>
    <t xml:space="preserve">Desarrollar diciseis (16)  pactos, encuentros y dialogos sociales por el buen vivir para mejorar la participación ciudadana y comunitaria </t>
  </si>
  <si>
    <t>Apoyar logísticamente la realización de pactos, encuentros y diálogos social por el buen vivir.</t>
  </si>
  <si>
    <t>Promover un (1) proyecto a través de canales de comunicación para la promoción de la participación y la convivencia ciudadana.</t>
  </si>
  <si>
    <t>Apoyar logísticamente sobre las acciones de promoción de la participación y la convivencia ciudadana</t>
  </si>
  <si>
    <t>Implementar  una (1) Política Pública Integral de libertad religiosa, de cultos y conciencia</t>
  </si>
  <si>
    <t>Servicio de integración de la oferta pública</t>
  </si>
  <si>
    <t>4502033</t>
  </si>
  <si>
    <t>Corresponde al diseño e implementación de espacios que articulen la oferta institucional para que los ciudadanos conozcan sus derechos y deberes y los mecanismos de acceso a la oferta publica.</t>
  </si>
  <si>
    <t>450203300</t>
  </si>
  <si>
    <t>Espacios de integración de oferta pública generados</t>
  </si>
  <si>
    <t>Ejecutar las acciones contenidas en la Política Pública Integral de libertad religiosa, de cultos y conciencia</t>
  </si>
  <si>
    <t xml:space="preserve">Crear una (1)  institucionalidad de asuntos religiosos  al interior de la administración municipal </t>
  </si>
  <si>
    <t>450202200</t>
  </si>
  <si>
    <t>Instancias territoriales de coordinación institucional asistidas y apoyadas</t>
  </si>
  <si>
    <t>Apoyar la creación de la ofician de asuntos religiosos</t>
  </si>
  <si>
    <t>Realizar un (1)  proceso integral de evaluación institucional y reorganización administrativa</t>
  </si>
  <si>
    <t>4599018</t>
  </si>
  <si>
    <t>459901802</t>
  </si>
  <si>
    <t xml:space="preserve">Documentos de estrategias de posicionamiento y articulación interinstitucional implementados </t>
  </si>
  <si>
    <t>2022761470002</t>
  </si>
  <si>
    <t>FORTALECIMIENTO DE LOS INSTRUMENTOS ADMINISTRATIVOS Y DE CONTROL DE LA ALCALDÍA DEL MUNICIPIO DE CARTAGO ($550.000.000,00)</t>
  </si>
  <si>
    <t>SECRETARIA DE GESTION ADMINISTRATIVA Y TALENTO HUMANO</t>
  </si>
  <si>
    <t>Desarrollar Un (1) Plan de Bienestar Laboral dirigido a los servidores Publicos del Municipio de Cartago, durante el cuatrienio</t>
  </si>
  <si>
    <t>Servicio de Implementación Sistemas de Gestión</t>
  </si>
  <si>
    <t>4599023</t>
  </si>
  <si>
    <t>Contempla actividades de apoyo, necesarias para el diseño e implementación de sistemas de gestión y de desempeño institucional en el marco del Modelo Integrado de Planeación y Gestión - MIPG y otros instrumentos de certificación de calidad a la gestion a generar capacidades instaladas en los servidores públicos en temas como: Fortalecimiento Institucional, Planeación Estratégica, simplificación de procesos, identificación y manejo de riesgos, controles, diseño e implementación de indicadores de gestión y gestión del conocimiento.</t>
  </si>
  <si>
    <t>459902300</t>
  </si>
  <si>
    <t>Sistema de Gestión implementado</t>
  </si>
  <si>
    <t>2021761470060</t>
  </si>
  <si>
    <t>FORTALECIMIENTO DE LA CAPACIDAD INSTITUCIONAL Y DESARROLLO INTEGRAL DE LOS SERVIDORES PÚBLICOS DEL MUNICIPIO DE CARTAGO ($165.000.000,00)</t>
  </si>
  <si>
    <t>Desarrollar un (1)  Sistema de Gestión en Seguridad y Salud en el Trabajo dirigido a los servidores publicos del Municipio de Cartago, durante el cuatrienio</t>
  </si>
  <si>
    <t>Ejecutar un (1) Plan Institucional de Capacitación dirigido a los servidores Publicos del Municipio de Cartago, durante el cuatrienio.</t>
  </si>
  <si>
    <t>Implementar campañas y actividades para  la socializacion, apropiación de la politica de gestión estrategica el Talento Humano y de la politica de   integridad a todos los servidores publicos de la administración municipal de Modelo Integrado de Planeación y Gestión -MIPG</t>
  </si>
  <si>
    <t xml:space="preserve">Desarrollar un (1) plan de gestión  y fortalecimiento  de la Oficina de Archivo Administrativo, Gestión Documental y archivo historico </t>
  </si>
  <si>
    <t>Servicio de gestión documental</t>
  </si>
  <si>
    <t>4599017</t>
  </si>
  <si>
    <t>Conjunto de actividades administrativas y técnicas tendientes a la planificación, manejo y organización de la documentación producida y recibida por las entidades, desde su origen hasta su destino final, con el objeto de facilitar su utilización y conservación. (Ley 594 de 2000)</t>
  </si>
  <si>
    <t>459901700</t>
  </si>
  <si>
    <t>Sistema de gestión documental implementado</t>
  </si>
  <si>
    <t>2022761470014</t>
  </si>
  <si>
    <t>FORTALECIMIENTO Y MODERNIZACIÓN INSTITUCIONAL MEDIANTE LA IMPLEMENTACIÓN DE UN SISTEMA INTEGRADO DE GESTIÓN Y ADMINISTRACIÓN DOCUMENTAL EN EL MUNICIPIO DE CARTAGO ($167.399.508,34)</t>
  </si>
  <si>
    <t>Realizar un (1)  plan de actualización de la seguridad informática, software e infraestructura tecnológica de la administración municipal.</t>
  </si>
  <si>
    <t>Servicios tecnológicos</t>
  </si>
  <si>
    <t>4599007</t>
  </si>
  <si>
    <t>Corresponde al proceso que asegura la disponibilidad del servicio a través de la infraestructura informática tanto de software como de hardware, lo relacionado con seguridad informática, así como la instalación, adecuación y mejoramiento de redes de conectividad y comunicación (LAN, WAN)</t>
  </si>
  <si>
    <t>459900700</t>
  </si>
  <si>
    <t>Índice de capacidad en la prestación de servicios de tecnología</t>
  </si>
  <si>
    <t>Porcentaje</t>
  </si>
  <si>
    <t>2021761470054</t>
  </si>
  <si>
    <t>FORTALECIMIENTO DE SERVICIOS TECNOLOGICOS Y DE INFORMACION DE LA ADMINISTRACION MUNICIPAL DE CARTAGO ($500.000.000)</t>
  </si>
  <si>
    <t>DIRECCION TIC</t>
  </si>
  <si>
    <t>Desarrollar un (1) plan de adquisición, reposición y mantenimiento de equipos tecnologicos y de oficina para las dependencias municipales</t>
  </si>
  <si>
    <t>Desarrollar un (1) plan de adquisición, reposición y mantenimiento de equipos tecnologicos para las dependencias municipales</t>
  </si>
  <si>
    <t xml:space="preserve">2021761470054 </t>
  </si>
  <si>
    <t xml:space="preserve">FORTALECIMIENTO DE SERVICIOS TECNOLOGICOS Y DE INFORMACION DE LA ADMINISTRACION MUNICIPAL DE CARTAGO ($500.000.000) </t>
  </si>
  <si>
    <t>4599034</t>
  </si>
  <si>
    <t>Incluye el proceso de identificación de necesidades de dotación administrativa, así como la adquisición e instalación de mobiliario y demás elementos no consumibles requeridos para apoyar la prestación de los servicios de la entidad.</t>
  </si>
  <si>
    <t>459903400</t>
  </si>
  <si>
    <t>Desarrollar un (1) plan de adquisición de equipos de oficina para las dependencias municipales</t>
  </si>
  <si>
    <t>2021761470062</t>
  </si>
  <si>
    <t>ADQUISICION DE BIENES MUEBLES PARA DOTARDIFERENTES OFICINAS DE LA ADMINISTRACION MUNICIPAL DE CARTAGO</t>
  </si>
  <si>
    <t>OFICINA DE RECURSOS FÍSICOS</t>
  </si>
  <si>
    <t>Desarrollar una (1) estrategia de fortalecer los procesos de la oficina juridica y prevención del daño antijuridico del municipio</t>
  </si>
  <si>
    <t>459903102</t>
  </si>
  <si>
    <t>Dependencias asistidas técnicamente</t>
  </si>
  <si>
    <t>2021761470022</t>
  </si>
  <si>
    <t>APOYO PROFESIONAL Y/O ASISTENCIAL PARA EL FORTALECIMIENTO DE LA CAPACIDAD Y GESTIÓN INSTITUCIONAL DE LA SECRETARÍA JURIDICA DEL MUNICIPIO DE CARTAGO ($685.500.000)</t>
  </si>
  <si>
    <t>SECRETARIA JURIDICA</t>
  </si>
  <si>
    <t xml:space="preserve">Desarollar un (1)  plan de actualización, avaluo y legalización de activos e inmuebles del municipio. </t>
  </si>
  <si>
    <t>459903101</t>
  </si>
  <si>
    <t>Integrar e implementar un (1)  sistema de información de administración publica en un ERP en el cuatrienio</t>
  </si>
  <si>
    <t>Servicios de información implementados</t>
  </si>
  <si>
    <t>4599025</t>
  </si>
  <si>
    <t>Corresponde al proceso que asegura la disposición de la información de manera accesible, confiable y oportuna.</t>
  </si>
  <si>
    <t>459902500</t>
  </si>
  <si>
    <t>Sistemas de información implementados</t>
  </si>
  <si>
    <t>Garantizar cuatro (4) acciones de la estrategia nacional de gobierno en linea.(Puntos vive digital, pagina Web y TIC)</t>
  </si>
  <si>
    <t>TECNOLOGÍAS DE LA INFORMACIÓN Y LAS COMUNICACIONES</t>
  </si>
  <si>
    <t>Fomento del desarrollo de aplicaciones, software y contenidos para impulsar la apropiación de las Tecnologías de la Información y las Comunicaciones (TIC)</t>
  </si>
  <si>
    <t>2302</t>
  </si>
  <si>
    <t>Servicio de asistencia técnica para la implementación de la Estrategia de Gobierno digital</t>
  </si>
  <si>
    <t>2302024</t>
  </si>
  <si>
    <t>Corresponde a las actividades de gestión y acompañamiento a las entidades del orden nacional y territorial para la implementación del Gobierno digital. Así como aquellas actividades que promueven el uso de tecnología en los servicios del Estado que no están en línea y que son los más importantes en la vida de las personas y el desarrollo de las empresas (salud, empleo, identificación, educación, impuestos, entre otros temas).</t>
  </si>
  <si>
    <t>230202400</t>
  </si>
  <si>
    <t>Realizar un (1) convenio por año para la atención a los jubilados  y el fortalecimiento institucional del fondo para la consolidación del patrimonio autonomo pensional</t>
  </si>
  <si>
    <t>2022761470037</t>
  </si>
  <si>
    <t xml:space="preserve">SERVICIO DE ASISTENCIA TÉCNICA AL FONDO PARA LA CONSOLIDACIÓN DEL PATRIMONIO AUTÓNOMO PENSIONAL DE CARTAGO ($150.000.000,00)   </t>
  </si>
  <si>
    <t>Realizar cinco (5) convenios para fortalecer y mejorar capacidad de gestión de los entes descentralizados en el cuatrienio</t>
  </si>
  <si>
    <t>Realizar convenios para fortalecer y mejorar capacidad de gestión de los entes descentralizados en el cuatrienio</t>
  </si>
  <si>
    <t>(RECURSOS CREDITO)</t>
  </si>
  <si>
    <t>TERMINACION DE LA CONSTRUCCION DEL CENTRO DE SALUD CIP, UBICADO EN EL PARQUE DE LA SALUD, CARTAGO VALLE ($500.000.000,00)</t>
  </si>
  <si>
    <t>SECRETARIA DE GESTION ADMINISTRATIVA Y TALENTO HUMANO - SECRETARIA DE PLANEACION, MEDIO AMBIENTE</t>
  </si>
  <si>
    <t>Desarrollar un (1) Plan estratégico integral de fortalecimiento y modernización de las finanzas municipales</t>
  </si>
  <si>
    <t xml:space="preserve">Implementar un (01) Programa de servicio de asistencia técnica para la gestion fiscal territorial en Saneamiento Contable, el Cobro coactivo, la fiscalización tributaria, a la Gestion de la Hacienda Pública y para la elaboracion del Censo de contribuyentes de Industria y Comercio </t>
  </si>
  <si>
    <t>2021761470018</t>
  </si>
  <si>
    <t>FORTALECIMIENTO Y MODERNIZACIÓN DE LAS FINANZAS Y LA GESTIÓN TRIBUTARIA DEL MUNICIPIO CARTAGO ($1.570.500.000)</t>
  </si>
  <si>
    <t>SECRETARIA DE HACIENDA Y GESTION FINANCIERA</t>
  </si>
  <si>
    <t>4599030</t>
  </si>
  <si>
    <t>459903002</t>
  </si>
  <si>
    <t>Campañas de gestión tributaria realizadas</t>
  </si>
  <si>
    <t>Desarrollar un programa de  educación informal para la gestion tributaria y cultura de pago en Apoyo logisitico en Campañas de gestion tributaria, Capacitaciones a los contribuyentes de acuerdo con la actualizacion del estatuto tributario Mpal. En desarrollo de campaña de gestion tributaria, en Compra de papelería impresa para la facturacion en desarrollo de Campañas de Gestion Tributaria, Alquier de impresoras para el desarrollo de Campañas de gestion tributaria y Capacitación para el fortalemiento de la atención al contribuyente</t>
  </si>
  <si>
    <t>Mantener un (1) programa de seguimiento al Programa de Saneamiento Fiscal y Financiero del Municipio</t>
  </si>
  <si>
    <t>Servicio de saneamiento fiscal y financiero</t>
  </si>
  <si>
    <t>4599002</t>
  </si>
  <si>
    <t xml:space="preserve">Corresponde a la ejecución del programa integral, institucional, financiero y administrativo que cubra la entidad territorial y que tenga por objeto restablecer la solidez económica y financiera de la misma mediante la adopción de medidas de reorganización administrativa, racionalización del gasto, reestructuración de la deuda, saneamiento de pasivos y fortalecimiento de los ingresos. </t>
  </si>
  <si>
    <t>459900200</t>
  </si>
  <si>
    <t>Programa de sanemiento fiscal y financiero ejecutado</t>
  </si>
  <si>
    <t>Ejecutar un (01) Programa de Saneamiento Fiscal y Financiero</t>
  </si>
  <si>
    <t xml:space="preserve">Implementar un (1) plan de actualización catastral dinámica - catastro multipropósito </t>
  </si>
  <si>
    <t>Desarrollar un (01) servicio de información de catastro multipropósito del Municipio de Cartago</t>
  </si>
  <si>
    <t>Fortalecer un (1)  sistema de información financiero y tributario que integre las dependencias de la administración</t>
  </si>
  <si>
    <t xml:space="preserve">Implementar un (01) Servicio de información financiero </t>
  </si>
  <si>
    <t>459901707</t>
  </si>
  <si>
    <t>Documentos digitalizados</t>
  </si>
  <si>
    <t>Implementar un (01) Programa de digitalizacion documental</t>
  </si>
  <si>
    <t>4599026</t>
  </si>
  <si>
    <t>Consiste en la formulación de documentos generados a partir de la recolección, análisis y procesamiento de la información.</t>
  </si>
  <si>
    <t>459902600</t>
  </si>
  <si>
    <t>Documentos de investigación elaborados</t>
  </si>
  <si>
    <t xml:space="preserve">Elaboracion del Censo de contribuyentes de Industria y Comercio </t>
  </si>
  <si>
    <t>Formular un (1)  Plan de Desarrollo Municipal</t>
  </si>
  <si>
    <t>4599019</t>
  </si>
  <si>
    <t>Documentos cuyo objetivo es plasmar una visión de futuro a nivel país, entidad territorial, comunidad, sector, región, entidad o cualquier nivel de desagregación que se requiera. Incluye objetivos, estrategias, metas e indicadores.</t>
  </si>
  <si>
    <t>459901900</t>
  </si>
  <si>
    <t>Realizar la construcción del Plan de Desarrollo 2020-2023</t>
  </si>
  <si>
    <t>Actualizar un (1)  Plan de Ordenamiento Territorial P.O.T. Moderno</t>
  </si>
  <si>
    <t>Formulacion del Plan de ordnamiento territorial en todas sus etapas</t>
  </si>
  <si>
    <t>FORTALECIMIENTO DE LA OFICINA DE PLANEACIÓN, MEDIO AMBIENTE Y DESARROLLO ECONÓMICO EN LA ACTUALIZACIÓN DEL PLAN DE ORDENAMIENTO TERRITORIAL DEL MUNICIPIO DE CARTAGO ($129.000.000,00)</t>
  </si>
  <si>
    <t>Elaborar un (1) estudio de microzonificación de riesgo y amenaza en el municipio</t>
  </si>
  <si>
    <t>Dotar y fortalecer integralmente el proceso del sisben municipal</t>
  </si>
  <si>
    <t>Servicio de información para el registro administrativo de SISBEN</t>
  </si>
  <si>
    <t>4599033</t>
  </si>
  <si>
    <t>Corresponde al desarrollo de acciones orientadas a la actualización y suministro de la información alimentada en la base de datos del Sisbén  bajo la modalidad de barrido, demanda y por acción de tutela, según las orientaciones del Departamento Nacional de Planeación (DNP) y del Comité Técnico del Sisbén.</t>
  </si>
  <si>
    <t>459903300</t>
  </si>
  <si>
    <t>Hogares que realizaron la encuesta</t>
  </si>
  <si>
    <t>Apoyo en la realización de las encuestas por demanda de la oficina del Sisben.</t>
  </si>
  <si>
    <t>FORTALECIMIENTO PROFESIONAL TÉCNICO Y ADMINISTRATIVO DE LA SECRETARIA DE PLANEACION Y MEDIO AMBIENTE DEL MUNICIPIO DE CARTAGO ($245.100.000)</t>
  </si>
  <si>
    <t>Desarrollar  un (1) plan de fortalecimiento de la capacidad técnica y de gestión de la secretaria de planeación municipal</t>
  </si>
  <si>
    <t>Apoyar la capacidad técnica y de gestión de la secretaria de planeación municipal</t>
  </si>
  <si>
    <t xml:space="preserve">Desarrollar una (1)  estrategia de fortalecimiento de la capacidad de control y desarrollo urbano y rural del municipio </t>
  </si>
  <si>
    <t>Desarrollar una (1)  estrategia de fortalecimiento de la capacidad de control y desarrollo urbano y rural del municipio 
Apoyar en el desarrollo de actividades para la reglamentación de 1 programa de desarrollo territorial . Plusvalía</t>
  </si>
  <si>
    <t>Desarrollar un (1) plan de fortalecimiento de banco de proyectos del municipio</t>
  </si>
  <si>
    <t>Apoyar la capacidad técnica y de gestión al banco de proyectos municipal</t>
  </si>
  <si>
    <t>Fortacer el proceso de estratificación socioeconomica municipal</t>
  </si>
  <si>
    <t>APOYO AL COMITÉ PERMANENTE DE ESTRATIFICACIÓN SOCIOECONOMICA DEL MUNICIPIO DE CARTAGO ($69.401.899,48)</t>
  </si>
  <si>
    <t>Implementar un (1) modelo de medición y evaluación socioeconómica y políticas públicas de Cartago Valle y el Norte del Valle.</t>
  </si>
  <si>
    <t>Implementar una (1) base estadística municipal y/o anuario estadistico municipal</t>
  </si>
  <si>
    <t>Implementar un (1) plan de seguimiento y evaluación al plan de desarrollo municipal</t>
  </si>
  <si>
    <t>Gestionar dos (2) procesos de asociación Local - Regional durante el cuatrienio</t>
  </si>
  <si>
    <t>Realizar procesos relacionadas con el analisis de alternativas para definir un esquema de asociación territorial para el municipio de cartago</t>
  </si>
  <si>
    <t>Gestionar y reglamentar dos (2) programas de financiación y desarrollo territorial (Plusvalía y Valorización )</t>
  </si>
  <si>
    <t>4599021</t>
  </si>
  <si>
    <t>Incluye la realización de documentos de contenido normativo para la reglamentación de los proyectos de ley presentados y aprobados.</t>
  </si>
  <si>
    <t>459902100</t>
  </si>
  <si>
    <t>Reglamentar un (1) programas de financiación y desarrollo territorial - Plusvalía</t>
  </si>
  <si>
    <t>Gestionar un (1) programa de cooperación internacional para la gestión de recursos y financiación del desarrollo territorial</t>
  </si>
  <si>
    <t>Mantener un (1) plan de medios y comunicaciones institucionales fortalecido</t>
  </si>
  <si>
    <t>IMPLEMENTACION DE UNA ESTRATEGIA DE COMUNICACIÓN E INFORMACION INSTITUCIONAL COMO MECANISMO DE PARTICIPACION DE LA COMUNIDAD SOBRE LAS ACCCIONES DESARROLLADAS POR LA ADMINISTRACION EN EL MUNICIPIO DE CARTAGO ($280.000.000)</t>
  </si>
  <si>
    <t>OFICINA DE COMUNICACIONES</t>
  </si>
  <si>
    <t>Implementar un (1) modelo de producción audiovisuales y programas de contenidos institucionales,  gobierno digital  y difusión de la gestión pública amigable con la comunidad.</t>
  </si>
  <si>
    <t xml:space="preserve">Implementar un (1) Call center institucional </t>
  </si>
  <si>
    <t>Oficina para la atención y orientación ciudadana dotada</t>
  </si>
  <si>
    <t>4502015</t>
  </si>
  <si>
    <t xml:space="preserve">Incluye la dotación a la infraestructura construida. </t>
  </si>
  <si>
    <t>450201500</t>
  </si>
  <si>
    <t>Oficinas para la atención y orientación ciudadana dotadas</t>
  </si>
  <si>
    <t>Realizar estudios y diseños para la construcción de dos (2) equipamientos de la administración municipal</t>
  </si>
  <si>
    <t>4002</t>
  </si>
  <si>
    <t>4002034</t>
  </si>
  <si>
    <t>400203400</t>
  </si>
  <si>
    <t>Realizar  os estudios y diseños para construccion del concejo municipal, ludoteca y teatro del municipio de cartago</t>
  </si>
  <si>
    <t>Mejorar y mantener  las dependencias de la administración municipal</t>
  </si>
  <si>
    <t>4599016</t>
  </si>
  <si>
    <t>Corresponde a un inmueble sobre el cual se realizan obras, operaciones y cuidados necesarios para su conservación en buen estado o en una situación determinada para evitar su degradación. Cuando es adelantado con recursos de inversión debe asegurarse de cumplir con las condiciones de una operación de inversión pública, es decir, debe orientarse a crear, ampliar o mantener la capacidad de producción del Estado, y contar claramente con actividades limitadas en el tiempo.</t>
  </si>
  <si>
    <t>459901600</t>
  </si>
  <si>
    <t>Gestionar el mantenimiento que permita un correcto funcionamiento y conservacion de todas aquellas dependencias a cargo del municipio.</t>
  </si>
  <si>
    <t>MANTENIMIENTO DE LOS BIENES FISCALES Y DE USO PÚBLICO DEL MUNICIPIO DE CARTAGO ($450.000.000,00)</t>
  </si>
  <si>
    <t>Realizar construcción cuatro (4) dependencias de la administración municipal</t>
  </si>
  <si>
    <t>Sedes construidas</t>
  </si>
  <si>
    <t>4599009</t>
  </si>
  <si>
    <t>Corresponde a un inmueble resultado de obras de edificación en terrenos no construidos o cuya área esté libre por autorización de demolición total. No incluye la dotación del inmueble. (Corresponde a la licencia de construcción por obra nueva)</t>
  </si>
  <si>
    <t>459900900</t>
  </si>
  <si>
    <t>Realizar  las obras finales de la construccion del edificio institucional del municipio.</t>
  </si>
  <si>
    <t>Implementar y dotar un (1)  Centro Integrado de Atención al Ciudadano</t>
  </si>
  <si>
    <t>Realizar un (1) mantenimiento anual a parques, zonas verdes, plazas y plazoletas</t>
  </si>
  <si>
    <t>Espacio publico adecuado</t>
  </si>
  <si>
    <t>4002020</t>
  </si>
  <si>
    <t>Mejoramiento, ampliación y/o mantenimiento de los elementos constitutivos y complementarios del espacio público contenidos en el Decreto 1504 de 1998</t>
  </si>
  <si>
    <t>400202000</t>
  </si>
  <si>
    <t>Metros cuadrados</t>
  </si>
  <si>
    <t>Realizar el mejoramiento a traves de una cuadrilla de todos aquellos parques, zonas verdes, plazas y plazoletas a cargo del municipio lo cual disminuya el deterioro normal de los materiales</t>
  </si>
  <si>
    <t>2021761470064 (Vigencias futuras) - 2021761470065 (Vigencias futuras) - 2021761470069 (Vigencias futuras) - 2021761470083 (Vigencias futuras) - 2021761470093 (Vigencias futuras) - 2022761470033 - 2022761470083 (Vigencias Futuras 2024 $154.787.398.798,00)</t>
  </si>
  <si>
    <t xml:space="preserve">RENOVACIÓN URBANA DEL PARQUE VILLA HELENA EN EL MUNICIPIO DE CARTAGO ($ 899.999.325,33) - RENOVACIÓN ARQUITECTÓNICA DEL POLIDEPORTIVO DEL BARRIO SAN JERÓNIMO DEL MUNICIPIO DE CARTAGO ($1.684.916.601,48) - RENOVACIÓN URBANA DEL PARQUE SUEÑOS DE LIBERTAD EN EL MUNICIPIO DE CARTAGO ($899.968.009,52) - RENOVACIÓN URBANA DEL PARQUE ALAMOS EN EL MUNICIPIO DE CARTAGO ($497.932.745,00) - RENOVACIÓN URBANA PARQUE POLIDEPORTIVO SANTA ANA DEL MUNICIPIO DE CARTAGO ($718.000.000,00) - RENOVACION URBANA PARQUE ZARAGOZA EN EL MUNICIPIO DE CARTAGO ($962.920.638,78) - MEJORAMIENTO DE LA INFRAESTRUCTURA Y ADMINISTRACIÓN DE LA RED DE PARQUES ESPACIO PÚBLICO Y OPTIMIZACIÓN DEL SISTEMA DE AMOBLAMIENTO URBANO DEL MUNICIPIO DE CARTAGO ($166.287.398.798,00)
</t>
  </si>
  <si>
    <t>Parques mejorados</t>
  </si>
  <si>
    <t>4002023</t>
  </si>
  <si>
    <t>400202300</t>
  </si>
  <si>
    <t>Realizar el mejoramiento a traves de una cuadrilla del parque san jerónimo por deterioro normal de los materiales</t>
  </si>
  <si>
    <t>2022761470070 (Vigencias Futuras) - 2022761470073</t>
  </si>
  <si>
    <t>ADECUACIÓN DE ESCENARIOS RECREATIVOS Y DEPORTIVOS PARA LA NIÑEZ Y LA JUVENTUD FASE 1 EN LA COMUNA 3 DEL MUNICIPIO DE CARTAGO ($794.261.809,44) - SUMINISTRO E INSTALACION DE PARQUES INFANTILES Y OBRAS DE MEJORAMIENTO EN LA ZONA URBANA DEL MUNICIPIO DE CARTAGO ($272.688.478,00)</t>
  </si>
  <si>
    <t>Construir cuatro (4)  bienes de uso público para garantizar espacios para el pleno uso de la comunidad.</t>
  </si>
  <si>
    <t>Espacio publico construido</t>
  </si>
  <si>
    <t>4002019</t>
  </si>
  <si>
    <t>Construcción de obras de infraestructura que intervienen los elementos constitutivos y complementarios del espacio público contenidos en el Decreto 1504 de 1998</t>
  </si>
  <si>
    <t>400201900</t>
  </si>
  <si>
    <t>Realizar la construccion  de los bienes de uso publico como son: sacúdete</t>
  </si>
  <si>
    <t>2022761470012 - 202276140083 (Vigencias futuras 2024 $7.491.641.180,00)</t>
  </si>
  <si>
    <t>ESTUDIOS, DISEÑOS Y CONSTRUCCIÓN DEL PROYECTO SACÚDETE AL PARQUE EN EL MUNICIPIO DE CARTAGO ($1.250.000.000,00) -  MEJORAMIENTO DE LA INFRAESTRUCTURA Y ADMINISTRACIÓN DE LA RED DE PARQUES ESPACIO PÚBLICO Y OPTIMIZACIÓN DEL SISTEMA DE AMOBLAMIENTO URBANO DEL MUNICIPIO DE CARTAGO ($166.287.398.798,00)</t>
  </si>
  <si>
    <t>Gestionar un (1)  plan  de renovación y revitalización urbana en sectores deprimidos y estratégicos de la ciudad.</t>
  </si>
  <si>
    <t>2021761470099 (Vigencias Futuras) - 2022761470046 -2022761470064</t>
  </si>
  <si>
    <t>RENOVACIÓN URBANA DEL SECTOR PLAZA DE FERIAS ETAPA I DEL MUNICIPIO DE CARTAGO ($4.627.808.640,31) - APOYO EN LA ADECUACION DE ESPACIOS PARA EL FUNCIONAMIENTO PROVISIONAL DE LA PLAZA DE MERCADO DEL MUNICIPIO DE CARTAGO ($200.000.000) - MEJORAMIENTO DE ANDENES PEATONALES EN DIFERENTES SECTORES DEL MUNICIPIO DE CARTAGO ($44.070.711,00)</t>
  </si>
  <si>
    <t>Realizar  un (1) estudio y diseño para la construcción de equipamientos municipales colectivos y sociales de uso público</t>
  </si>
  <si>
    <t>Realizar  estudio y diseño para la construcción de equipamientos municipales colectivos y sociales de uso público</t>
  </si>
  <si>
    <t>2022761470012 - 2022761470032 - 2022761470057</t>
  </si>
  <si>
    <t>ESTUDIOS, DISEÑOS Y CONSTRUCCIÓN DEL PROYECTO SACÚDETE AL PARQUE EN EL MUNICIPIO DE  CARTAGO ($1.250.000.000,00) - APOYO PROFESIONAL A LA SECRETARIA DE INFRAESTRUCTURA EN LA ESTRUCTURACIÓN DEL PROYECTO ESTRATÉGICO PARQUE DE LA SALUD EN EL MUNICIPIO DE CARTAGO  ($70.000.000,00) - ELABORACIÓN DE ESTUDIOS Y DISEÑOS PARA LA ESTRUCTURACION ESPACIOS EN LAS INSTITUCIONES EDUCATIVAS EN LOS EQUIPAMIENTOS MUNICIPALES Y BIENES DE USO PÚBLICO DEL MUNICIPIO DE CARTAGO ($261.496.550)</t>
  </si>
  <si>
    <t xml:space="preserve">Gestionar la construcción de una (1) plaza de mercado </t>
  </si>
  <si>
    <t>4103</t>
  </si>
  <si>
    <t>Servicio de apoyo financiero para financiación de obras de infraestructura social</t>
  </si>
  <si>
    <t>4103016</t>
  </si>
  <si>
    <t xml:space="preserve">Orientados a financiar proyectos que promueven  la construcción de Infraestructura Social que contribuya a la superación de la pobreza y pobreza extrema, la atención de grupos vulnerables, la atención integral a la primera infancia, la atención y reparación a víctimas del conflicto armado y las estrategias para el desarrollo territorial. </t>
  </si>
  <si>
    <t>410301600</t>
  </si>
  <si>
    <t>Proyectos apoyados</t>
  </si>
  <si>
    <t>Apoyar en la gestion de la construccion de la plaza de mercado con su respectiva central de acopio.</t>
  </si>
  <si>
    <t xml:space="preserve">2021761470061 (Coofinanciado DPS) </t>
  </si>
  <si>
    <t>CONSTRUCCIÓN DE UNA PLAZA DE MERCADO COMO INFRAESTRUCTURA PRODUCTIVA EN EL MUNICIPIO DE CARTAGO ($10.547.684.951,40)</t>
  </si>
  <si>
    <t xml:space="preserve">Gestionar la construcción de una (1) central de acopio </t>
  </si>
  <si>
    <t>Infraestructura productiva y comercialización</t>
  </si>
  <si>
    <t>Centros de acopio construidos</t>
  </si>
  <si>
    <t>1709016</t>
  </si>
  <si>
    <t>Los centros de acopio cumplen la función de reunir la producción para su posterior distribución y comercialización</t>
  </si>
  <si>
    <t>170901600</t>
  </si>
  <si>
    <t>Gestionar la construccion del centro de acopio municpal que permita la posterior distribuccion y comercializacion de los productos.</t>
  </si>
  <si>
    <t>1709096</t>
  </si>
  <si>
    <t>170909600</t>
  </si>
  <si>
    <t xml:space="preserve">Estudios de preinversión realizados </t>
  </si>
  <si>
    <t>Gestionar estudios de construccion yoperacion del centro de acopio municpal que permita la posterior distribuccion y comercializacion de los productos.</t>
  </si>
  <si>
    <t>Plaza de mercado adecuada</t>
  </si>
  <si>
    <t>Lugar con infraestructura que acopia productores y comercializadores minoristas a los cuales el cliente final y/o consumidor podra tener acceso a los productos que se ofrecen.</t>
  </si>
  <si>
    <t>170907800</t>
  </si>
  <si>
    <t>Plazas de mercado adecuadas</t>
  </si>
  <si>
    <t>Realizar adecuaciones complementarias en la nueva plaza de mercado</t>
  </si>
  <si>
    <t>2022761470066 (Vigencias Futuras)</t>
  </si>
  <si>
    <r>
      <t>CONSTRUCCIÓN DE UNA PLAZA DE MERCADO COMO INFRAESTRUCTURA PRODUCTIVA ETAPA II EN EL MUNICIPIO DE CARTAGO</t>
    </r>
    <r>
      <rPr>
        <sz val="11"/>
        <color theme="1"/>
        <rFont val="Calibri"/>
        <family val="2"/>
        <scheme val="minor"/>
      </rPr>
      <t xml:space="preserve"> ($2.699.997.786,50)</t>
    </r>
  </si>
  <si>
    <t>Realizar seis (6) intervenciones de renovación y mejoramiento  rural con presupuesto participativo de organizaciones comunales y sociales</t>
  </si>
  <si>
    <t>Apoyar  en  la construccion de las sedes comunales rurales oficialmente constituidas en el municipio.</t>
  </si>
  <si>
    <t>Realizar ocho (8)  intervenciones de renovación y mejoramiento  urbano con presupuesto participativo de organizaciones comunales y sociales</t>
  </si>
  <si>
    <t>Apoyar  en  la construccion de las sedes comunales urbanas oficialmente constituidas en el municipio.</t>
  </si>
  <si>
    <t>202276140083 (Vigencias futuras 2024 $4.008.358.820,00)</t>
  </si>
  <si>
    <t>MEJORAMIENTO DE LA INFRAESTRUCTURA Y ADMINISTRACIÓN DE LA RED DE PARQUES ESPACIO PÚBLICO Y OPTIMIZACIÓN DEL SISTEMA DE AMOBLAMIENTO URBANO DEL MUNICIPIO DE CARTAGO ($166.287.398.798,00)</t>
  </si>
  <si>
    <t>Sedes adquiridas</t>
  </si>
  <si>
    <t>4599015</t>
  </si>
  <si>
    <t>Corresponde a un inmueble que es adquirido, cuya función es la prestación de servicios asociados a la entidad pública que lo adquiere.</t>
  </si>
  <si>
    <t>459901500</t>
  </si>
  <si>
    <t>ADQUISICIÓN DE BIEN INMUEBLE PARA EL FUNCIONAMIENTO DE LA ADMINISTRACIÓN MUNICIPAL</t>
  </si>
  <si>
    <t>Formular e implementar un (1) Plan Maestro de Espacio Público de uso y aprovechamiento económico</t>
  </si>
  <si>
    <t>Formular un (1) Plan Maestro de Espacio Público de uso y aprovechamiento económico</t>
  </si>
  <si>
    <t>Implementar un (1) programa de uso y aprovechamiento económico del espacio público en el municipio</t>
  </si>
  <si>
    <t>4002016</t>
  </si>
  <si>
    <t>400201600</t>
  </si>
  <si>
    <t>FORTALECIMIENTO DE LOS INSTRUMENTOS PARA EL DESARROLLO Y LA PLANIFICACIÓN TERRITORIAL DEL MUNICIPIO DE CARTAGO ($280.000.000,00)</t>
  </si>
  <si>
    <t>Construir, adecuar y remodelar dos (2)  lugares de espacio público de calidad para el disfrute de todos</t>
  </si>
  <si>
    <t>Construir, adecuar, remodelar y recuperar lugares de espacio público de calidad para el disfrute de todos</t>
  </si>
  <si>
    <t>2021761470063 (Vigencias Futuras) - 2021761470066 (Vigencias Futuras) - 2021761470102 (RECURSOS CREDITO)</t>
  </si>
  <si>
    <t>ADECUACIÓN DE INFRAESTRUCTURA PARA EL MEJORAMIENTO DEL ENTORNO URBANÍSTICO DEL ESPACIO PÚBLICO EN LA ZONA URBANA DEL MUNICIPIO DE CARTAGO ($ 1.500.000.000) - RENOVACIÓN URBANA: TERRAZAS CALLE 10 DEL MUNICIPIO DE CARTAGO ($799.997.811,02) - RENOVACIÓN DE ESPACIOS PÚBLICOS COMO ÁREA DE INTERVENCIÓN ESTRATÉGICA PARA LA REACTIVACIÓN ECONÓMICA EN LA ZONA CÉNTRICA UBICADA ENTRE LAS CALLES 12 12B 13 Y 14 Y CARRERAS 5 5A Y 6 DEL MUNICIPIO DE CARTAGO ($1.166.978.782,25)</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</si>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</sst>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_ ;[Red]\-#,##0.00\ "/>
    <numFmt numFmtId="165" formatCode="_-* #,##0.00_-;\-* #,##0.00_-;_-* &quot;-&quot;??_-;_-@_-"/>
    <numFmt numFmtId="166" formatCode="_-* #,##0\ _€_-;\-* #,##0\ _€_-;_-* &quot;-&quot;??\ _€_-;_-@_-"/>
    <numFmt numFmtId="167" formatCode="#,##0.00_);\(#,##0.00\)"/>
    <numFmt numFmtId="168" formatCode="_-* #,##0_-;\-* #,##0_-;_-* &quot;-&quot;_-;_-@_-"/>
    <numFmt numFmtId="169" formatCode="_-* #,##0.00_-;\-* #,##0.00_-;_-* &quot;-&quot;_-;_-@_-"/>
    <numFmt numFmtId="170" formatCode="_-* #,##0.0_-;\-* #,##0.0_-;_-* &quot;-&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22"/>
      <name val="Calibri"/>
      <family val="2"/>
      <scheme val="minor"/>
    </font>
    <font>
      <sz val="22"/>
      <name val="Calibri"/>
      <family val="2"/>
      <scheme val="minor"/>
    </font>
    <font>
      <sz val="8"/>
      <name val="Calibri"/>
      <family val="2"/>
      <scheme val="minor"/>
    </font>
    <font>
      <b/>
      <sz val="8"/>
      <name val="Calibri"/>
      <family val="2"/>
      <scheme val="minor"/>
    </font>
    <font>
      <sz val="11"/>
      <name val="Calibri"/>
      <family val="2"/>
      <scheme val="minor"/>
    </font>
    <font>
      <b/>
      <sz val="11"/>
      <color rgb="FF00B050"/>
      <name val="Calibri"/>
      <family val="2"/>
      <scheme val="minor"/>
    </font>
    <font>
      <b/>
      <sz val="10.5"/>
      <color rgb="FF00B050"/>
      <name val="Arial"/>
      <family val="2"/>
    </font>
    <font>
      <sz val="8"/>
      <color rgb="FF000000"/>
      <name val="Calibri"/>
      <family val="2"/>
    </font>
    <font>
      <b/>
      <sz val="8"/>
      <color rgb="FF000000"/>
      <name val="Calibri"/>
      <family val="2"/>
    </font>
    <font>
      <b/>
      <sz val="8"/>
      <name val="Calibri"/>
      <family val="2"/>
    </font>
    <font>
      <b/>
      <sz val="8"/>
      <color rgb="FF00B050"/>
      <name val="Calibri"/>
      <family val="2"/>
    </font>
    <font>
      <sz val="11"/>
      <color rgb="FF000000"/>
      <name val="Calibri"/>
      <family val="2"/>
      <scheme val="minor"/>
    </font>
    <font>
      <b/>
      <sz val="1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sz val="12"/>
      <name val="Calibri"/>
      <family val="2"/>
      <scheme val="minor"/>
    </font>
    <font>
      <sz val="11"/>
      <color theme="1"/>
      <name val="Arial"/>
      <family val="2"/>
    </font>
    <font>
      <sz val="8.5"/>
      <color rgb="FF000000"/>
      <name val="Tahoma"/>
      <family val="2"/>
    </font>
    <font>
      <b/>
      <sz val="10.5"/>
      <color rgb="FF666666"/>
      <name val="Arial"/>
      <family val="2"/>
    </font>
    <font>
      <sz val="11"/>
      <color rgb="FF000000"/>
      <name val="Calibri"/>
      <family val="2"/>
    </font>
    <font>
      <b/>
      <sz val="8"/>
      <color rgb="FF000000"/>
      <name val="Calibri"/>
      <family val="2"/>
      <scheme val="minor"/>
    </font>
    <font>
      <b/>
      <sz val="12"/>
      <color theme="1"/>
      <name val="Calibri"/>
      <family val="2"/>
      <scheme val="minor"/>
    </font>
    <font>
      <b/>
      <sz val="12"/>
      <name val="Calibri"/>
      <family val="2"/>
      <scheme val="minor"/>
    </font>
    <font>
      <b/>
      <sz val="14"/>
      <color rgb="FFFF0000"/>
      <name val="Calibri"/>
      <family val="2"/>
      <scheme val="minor"/>
    </font>
    <font>
      <b/>
      <sz val="14"/>
      <name val="Calibri"/>
      <family val="2"/>
      <scheme val="minor"/>
    </font>
    <font>
      <b/>
      <sz val="8"/>
      <color rgb="FFFF0000"/>
      <name val="Calibri"/>
      <family val="2"/>
      <scheme val="minor"/>
    </font>
    <font>
      <sz val="10"/>
      <color rgb="FF000000"/>
      <name val="Arial"/>
      <family val="2"/>
    </font>
    <font>
      <b/>
      <sz val="10"/>
      <color rgb="FF000000"/>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10"/>
      <color indexed="81"/>
      <name val="Calibri"/>
      <family val="2"/>
    </font>
    <font>
      <sz val="10"/>
      <color indexed="81"/>
      <name val="Calibri"/>
      <family val="2"/>
    </font>
    <font>
      <b/>
      <sz val="14"/>
      <color indexed="81"/>
      <name val="Tahoma"/>
      <family val="2"/>
    </font>
    <font>
      <sz val="14"/>
      <color indexed="81"/>
      <name val="Tahoma"/>
      <family val="2"/>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000000"/>
      </patternFill>
    </fill>
    <fill>
      <patternFill patternType="solid">
        <fgColor theme="0" tint="-0.14999847407452621"/>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double">
        <color auto="1"/>
      </left>
      <right style="thin">
        <color auto="1"/>
      </right>
      <top style="thin">
        <color auto="1"/>
      </top>
      <bottom/>
      <diagonal/>
    </border>
    <border>
      <left style="double">
        <color auto="1"/>
      </left>
      <right style="thin">
        <color auto="1"/>
      </right>
      <top style="thin">
        <color auto="1"/>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style="medium">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s>
  <cellStyleXfs count="9">
    <xf numFmtId="0" fontId="0" fillId="0" borderId="0"/>
    <xf numFmtId="43" fontId="1"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168" fontId="25" fillId="0" borderId="0" applyFont="0" applyFill="0" applyBorder="0" applyAlignment="0" applyProtection="0"/>
    <xf numFmtId="0" fontId="4" fillId="0" borderId="0"/>
    <xf numFmtId="0" fontId="32" fillId="0" borderId="0"/>
  </cellStyleXfs>
  <cellXfs count="239">
    <xf numFmtId="0" fontId="0" fillId="0" borderId="0" xfId="0"/>
    <xf numFmtId="0" fontId="7" fillId="0" borderId="0" xfId="3" applyFont="1" applyFill="1" applyAlignment="1">
      <alignment wrapText="1"/>
    </xf>
    <xf numFmtId="0" fontId="5" fillId="3" borderId="0" xfId="3" applyFont="1" applyFill="1" applyBorder="1" applyAlignment="1">
      <alignment vertical="center" wrapText="1"/>
    </xf>
    <xf numFmtId="38" fontId="8" fillId="4" borderId="9" xfId="4" applyNumberFormat="1" applyFont="1" applyFill="1" applyBorder="1" applyAlignment="1">
      <alignment horizontal="center" vertical="center" wrapText="1"/>
    </xf>
    <xf numFmtId="38" fontId="7" fillId="4" borderId="9" xfId="4" applyNumberFormat="1" applyFont="1" applyFill="1" applyBorder="1" applyAlignment="1">
      <alignment horizontal="center" vertical="center" wrapText="1"/>
    </xf>
    <xf numFmtId="38" fontId="8" fillId="4" borderId="10" xfId="4" applyNumberFormat="1" applyFont="1" applyFill="1" applyBorder="1" applyAlignment="1">
      <alignment horizontal="center" vertical="center" wrapText="1"/>
    </xf>
    <xf numFmtId="38" fontId="8" fillId="4" borderId="11" xfId="4" applyNumberFormat="1" applyFont="1" applyFill="1" applyBorder="1" applyAlignment="1">
      <alignment horizontal="center" vertical="center" wrapText="1"/>
    </xf>
    <xf numFmtId="0" fontId="3" fillId="0" borderId="12" xfId="0" applyFont="1" applyBorder="1" applyAlignment="1">
      <alignment horizontal="center" vertical="center"/>
    </xf>
    <xf numFmtId="0" fontId="9" fillId="0" borderId="14" xfId="0" applyFont="1" applyFill="1" applyBorder="1" applyAlignment="1">
      <alignment horizontal="center" vertical="center" wrapText="1"/>
    </xf>
    <xf numFmtId="0" fontId="0" fillId="0" borderId="14" xfId="0" applyFont="1" applyFill="1" applyBorder="1" applyAlignment="1">
      <alignment horizontal="center" vertical="center" wrapText="1"/>
    </xf>
    <xf numFmtId="49" fontId="0" fillId="0" borderId="14" xfId="0" applyNumberFormat="1" applyFont="1" applyFill="1" applyBorder="1" applyAlignment="1">
      <alignment vertical="center" wrapText="1"/>
    </xf>
    <xf numFmtId="49" fontId="0" fillId="3" borderId="14" xfId="0" applyNumberFormat="1" applyFont="1" applyFill="1" applyBorder="1" applyAlignment="1">
      <alignment horizontal="center" vertical="center" wrapText="1"/>
    </xf>
    <xf numFmtId="49" fontId="0" fillId="0" borderId="14" xfId="0" applyNumberFormat="1" applyFont="1" applyFill="1" applyBorder="1" applyAlignment="1">
      <alignment horizontal="left" vertical="center" wrapText="1"/>
    </xf>
    <xf numFmtId="49" fontId="0" fillId="0" borderId="14"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xf>
    <xf numFmtId="0" fontId="10" fillId="0" borderId="15" xfId="0" applyFont="1" applyFill="1" applyBorder="1" applyAlignment="1">
      <alignment horizontal="center" vertical="center" wrapText="1"/>
    </xf>
    <xf numFmtId="4" fontId="12" fillId="0" borderId="14" xfId="0" applyNumberFormat="1" applyFont="1" applyFill="1" applyBorder="1"/>
    <xf numFmtId="4" fontId="13" fillId="0" borderId="12" xfId="5" applyNumberFormat="1" applyFont="1" applyFill="1" applyBorder="1" applyAlignment="1">
      <alignment vertical="center" wrapText="1"/>
    </xf>
    <xf numFmtId="4" fontId="13" fillId="3" borderId="12" xfId="5" applyNumberFormat="1" applyFont="1" applyFill="1" applyBorder="1" applyAlignment="1">
      <alignment vertical="center" wrapText="1"/>
    </xf>
    <xf numFmtId="43" fontId="3" fillId="3" borderId="12" xfId="1" applyNumberFormat="1" applyFont="1" applyFill="1" applyBorder="1" applyAlignment="1">
      <alignment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49" fontId="3" fillId="0" borderId="14"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4" fontId="13" fillId="0" borderId="14" xfId="5" applyNumberFormat="1" applyFont="1" applyFill="1" applyBorder="1" applyAlignment="1">
      <alignment vertical="center" wrapText="1"/>
    </xf>
    <xf numFmtId="4" fontId="13" fillId="3" borderId="14" xfId="5" applyNumberFormat="1" applyFont="1" applyFill="1" applyBorder="1" applyAlignment="1">
      <alignment vertical="center" wrapText="1"/>
    </xf>
    <xf numFmtId="4" fontId="13" fillId="5" borderId="14" xfId="5" applyNumberFormat="1" applyFont="1" applyFill="1" applyBorder="1" applyAlignment="1">
      <alignment vertical="center" wrapText="1"/>
    </xf>
    <xf numFmtId="49" fontId="10" fillId="0" borderId="14" xfId="0" applyNumberFormat="1" applyFont="1" applyFill="1" applyBorder="1" applyAlignment="1">
      <alignment horizontal="center" vertical="center" wrapText="1"/>
    </xf>
    <xf numFmtId="0" fontId="3" fillId="3" borderId="14" xfId="0" applyFont="1" applyFill="1" applyBorder="1" applyAlignment="1">
      <alignment horizontal="center" vertical="center"/>
    </xf>
    <xf numFmtId="0" fontId="9" fillId="3" borderId="14" xfId="0" applyFont="1" applyFill="1" applyBorder="1" applyAlignment="1">
      <alignment vertical="center" wrapText="1"/>
    </xf>
    <xf numFmtId="0" fontId="3" fillId="3" borderId="16" xfId="0" applyFont="1" applyFill="1" applyBorder="1" applyAlignment="1">
      <alignment horizontal="center" vertical="center"/>
    </xf>
    <xf numFmtId="0" fontId="0" fillId="3" borderId="0" xfId="0" applyFill="1"/>
    <xf numFmtId="0" fontId="9" fillId="3" borderId="14" xfId="0" applyFont="1" applyFill="1" applyBorder="1" applyAlignment="1">
      <alignment horizontal="center" vertical="center" wrapText="1"/>
    </xf>
    <xf numFmtId="49" fontId="0" fillId="3" borderId="14" xfId="0" applyNumberFormat="1" applyFont="1" applyFill="1" applyBorder="1" applyAlignment="1">
      <alignment vertical="center" wrapText="1"/>
    </xf>
    <xf numFmtId="49" fontId="0" fillId="3" borderId="14" xfId="0" applyNumberFormat="1" applyFont="1" applyFill="1" applyBorder="1" applyAlignment="1">
      <alignment horizontal="justify" vertical="center" wrapText="1"/>
    </xf>
    <xf numFmtId="49" fontId="0" fillId="3" borderId="14" xfId="0" applyNumberFormat="1" applyFont="1" applyFill="1" applyBorder="1" applyAlignment="1">
      <alignment horizontal="center" vertical="center"/>
    </xf>
    <xf numFmtId="49" fontId="0" fillId="3" borderId="14" xfId="0" applyNumberFormat="1" applyFont="1" applyFill="1" applyBorder="1" applyAlignment="1">
      <alignment vertical="center"/>
    </xf>
    <xf numFmtId="49" fontId="9" fillId="3" borderId="14" xfId="0" applyNumberFormat="1" applyFont="1" applyFill="1" applyBorder="1" applyAlignment="1">
      <alignment horizontal="justify" vertical="center" wrapText="1"/>
    </xf>
    <xf numFmtId="49" fontId="3" fillId="0" borderId="14"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0" borderId="0" xfId="0" applyFont="1" applyAlignment="1">
      <alignment horizontal="center"/>
    </xf>
    <xf numFmtId="0" fontId="16" fillId="3" borderId="14" xfId="0" applyFont="1" applyFill="1" applyBorder="1" applyAlignment="1">
      <alignment vertical="center" wrapText="1"/>
    </xf>
    <xf numFmtId="0" fontId="16" fillId="3" borderId="14" xfId="0" applyFont="1" applyFill="1" applyBorder="1" applyAlignment="1">
      <alignment horizontal="center" vertical="center" wrapText="1"/>
    </xf>
    <xf numFmtId="0" fontId="0" fillId="3" borderId="14" xfId="0" applyFont="1" applyFill="1" applyBorder="1" applyAlignment="1">
      <alignment horizontal="left" vertical="center" wrapText="1"/>
    </xf>
    <xf numFmtId="0" fontId="0" fillId="3" borderId="14" xfId="0" applyFont="1" applyFill="1" applyBorder="1" applyAlignment="1">
      <alignment horizontal="center" vertical="center" wrapText="1"/>
    </xf>
    <xf numFmtId="9" fontId="0" fillId="3" borderId="14" xfId="0" applyNumberFormat="1" applyFont="1" applyFill="1" applyBorder="1" applyAlignment="1">
      <alignment horizontal="left" vertical="center" wrapText="1"/>
    </xf>
    <xf numFmtId="0" fontId="0" fillId="3" borderId="14" xfId="5" applyNumberFormat="1" applyFont="1" applyFill="1" applyBorder="1" applyAlignment="1">
      <alignment horizontal="center" vertical="center"/>
    </xf>
    <xf numFmtId="0" fontId="0" fillId="3" borderId="18" xfId="5" applyNumberFormat="1" applyFont="1" applyFill="1" applyBorder="1" applyAlignment="1">
      <alignment horizontal="left" vertical="center" wrapText="1"/>
    </xf>
    <xf numFmtId="0" fontId="0" fillId="3" borderId="14" xfId="5" applyNumberFormat="1" applyFont="1" applyFill="1" applyBorder="1" applyAlignment="1">
      <alignment vertical="center" wrapText="1"/>
    </xf>
    <xf numFmtId="0" fontId="0" fillId="3" borderId="14" xfId="5" applyNumberFormat="1" applyFont="1" applyFill="1" applyBorder="1" applyAlignment="1">
      <alignment vertical="center"/>
    </xf>
    <xf numFmtId="49" fontId="0" fillId="3" borderId="14" xfId="0" applyNumberFormat="1" applyFont="1" applyFill="1" applyBorder="1" applyAlignment="1">
      <alignment wrapText="1"/>
    </xf>
    <xf numFmtId="0" fontId="0" fillId="3" borderId="14" xfId="5" applyNumberFormat="1" applyFont="1" applyFill="1" applyBorder="1" applyAlignment="1">
      <alignment horizontal="left" vertical="center" wrapText="1"/>
    </xf>
    <xf numFmtId="4" fontId="12" fillId="3" borderId="14" xfId="5" applyNumberFormat="1" applyFont="1" applyFill="1" applyBorder="1" applyAlignment="1">
      <alignment vertical="center" wrapText="1"/>
    </xf>
    <xf numFmtId="0" fontId="3" fillId="0" borderId="0" xfId="0" applyFont="1" applyAlignment="1">
      <alignment horizontal="center" vertical="center"/>
    </xf>
    <xf numFmtId="0" fontId="0" fillId="0" borderId="0" xfId="0" applyFill="1"/>
    <xf numFmtId="0" fontId="0" fillId="0" borderId="0" xfId="0" applyFill="1" applyBorder="1"/>
    <xf numFmtId="0" fontId="0" fillId="3" borderId="14" xfId="0" applyFont="1" applyFill="1" applyBorder="1" applyAlignment="1">
      <alignment vertical="center" wrapText="1"/>
    </xf>
    <xf numFmtId="0" fontId="0" fillId="3" borderId="14" xfId="5" applyNumberFormat="1" applyFont="1" applyFill="1" applyBorder="1" applyAlignment="1">
      <alignment horizontal="left" vertical="center"/>
    </xf>
    <xf numFmtId="4" fontId="20" fillId="3" borderId="14" xfId="5" applyNumberFormat="1" applyFont="1" applyFill="1" applyBorder="1" applyAlignment="1">
      <alignment vertical="center" wrapText="1"/>
    </xf>
    <xf numFmtId="0" fontId="3" fillId="3" borderId="14" xfId="0" applyFont="1" applyFill="1" applyBorder="1" applyAlignment="1">
      <alignment horizontal="center" vertical="center" wrapText="1"/>
    </xf>
    <xf numFmtId="0" fontId="9" fillId="3" borderId="14" xfId="0" applyFont="1" applyFill="1" applyBorder="1" applyAlignment="1">
      <alignment horizontal="left" vertical="center" wrapText="1"/>
    </xf>
    <xf numFmtId="0" fontId="3" fillId="3" borderId="21" xfId="0" applyFont="1" applyFill="1" applyBorder="1" applyAlignment="1">
      <alignment horizontal="center" vertical="center"/>
    </xf>
    <xf numFmtId="4" fontId="12" fillId="3" borderId="14" xfId="5" applyNumberFormat="1" applyFont="1" applyFill="1" applyBorder="1" applyAlignment="1">
      <alignment horizontal="center" vertical="center" wrapText="1"/>
    </xf>
    <xf numFmtId="0" fontId="0" fillId="3" borderId="14" xfId="5" applyNumberFormat="1" applyFont="1" applyFill="1" applyBorder="1" applyAlignment="1">
      <alignment horizontal="center" vertical="center" wrapText="1"/>
    </xf>
    <xf numFmtId="0" fontId="0" fillId="3" borderId="17" xfId="0" applyFont="1" applyFill="1" applyBorder="1" applyAlignment="1">
      <alignment horizontal="left" vertical="center" wrapText="1"/>
    </xf>
    <xf numFmtId="0" fontId="16" fillId="3" borderId="14" xfId="0" applyFont="1" applyFill="1" applyBorder="1" applyAlignment="1">
      <alignment horizontal="left" vertical="center" wrapText="1"/>
    </xf>
    <xf numFmtId="49" fontId="10" fillId="3" borderId="14" xfId="0" applyNumberFormat="1" applyFont="1" applyFill="1" applyBorder="1" applyAlignment="1">
      <alignment horizontal="center" vertical="center" wrapText="1"/>
    </xf>
    <xf numFmtId="0" fontId="1" fillId="3" borderId="14" xfId="5" applyNumberFormat="1" applyFont="1" applyFill="1" applyBorder="1" applyAlignment="1">
      <alignment horizontal="left" vertical="center"/>
    </xf>
    <xf numFmtId="4" fontId="20" fillId="3" borderId="12" xfId="5" applyNumberFormat="1" applyFont="1" applyFill="1" applyBorder="1" applyAlignment="1">
      <alignment vertical="center" wrapText="1"/>
    </xf>
    <xf numFmtId="49" fontId="10" fillId="3" borderId="14" xfId="0" applyNumberFormat="1" applyFont="1" applyFill="1" applyBorder="1" applyAlignment="1">
      <alignment horizontal="center" vertical="center"/>
    </xf>
    <xf numFmtId="0" fontId="10" fillId="3" borderId="16" xfId="0" applyFont="1" applyFill="1" applyBorder="1" applyAlignment="1">
      <alignment horizontal="center" vertical="center" wrapText="1"/>
    </xf>
    <xf numFmtId="4" fontId="20" fillId="3" borderId="14" xfId="5" applyNumberFormat="1" applyFont="1" applyFill="1" applyBorder="1" applyAlignment="1">
      <alignment horizontal="center" vertical="center" wrapText="1"/>
    </xf>
    <xf numFmtId="49" fontId="0" fillId="3" borderId="14" xfId="0" applyNumberFormat="1" applyFont="1" applyFill="1" applyBorder="1" applyAlignment="1">
      <alignment horizontal="center" wrapText="1"/>
    </xf>
    <xf numFmtId="4" fontId="13" fillId="3" borderId="14" xfId="5" applyNumberFormat="1" applyFont="1" applyFill="1" applyBorder="1" applyAlignment="1">
      <alignment horizontal="right" vertical="center" wrapText="1"/>
    </xf>
    <xf numFmtId="49" fontId="9" fillId="3" borderId="14" xfId="0" applyNumberFormat="1" applyFont="1" applyFill="1" applyBorder="1" applyAlignment="1">
      <alignment horizontal="center" wrapText="1"/>
    </xf>
    <xf numFmtId="49" fontId="9" fillId="3" borderId="14" xfId="0" applyNumberFormat="1" applyFont="1" applyFill="1" applyBorder="1" applyAlignment="1">
      <alignment wrapText="1"/>
    </xf>
    <xf numFmtId="4" fontId="13" fillId="3" borderId="14" xfId="5" applyNumberFormat="1" applyFont="1" applyFill="1" applyBorder="1" applyAlignment="1">
      <alignment horizontal="center" vertical="center" wrapText="1"/>
    </xf>
    <xf numFmtId="49" fontId="0" fillId="3" borderId="14" xfId="0" applyNumberFormat="1" applyFont="1" applyFill="1" applyBorder="1" applyAlignment="1">
      <alignment horizontal="center"/>
    </xf>
    <xf numFmtId="0" fontId="9" fillId="3" borderId="12" xfId="0" applyFont="1" applyFill="1" applyBorder="1" applyAlignment="1">
      <alignment vertical="center" wrapText="1"/>
    </xf>
    <xf numFmtId="0" fontId="9" fillId="3" borderId="12" xfId="0" applyFont="1" applyFill="1" applyBorder="1" applyAlignment="1">
      <alignment horizontal="center" vertical="center" wrapText="1"/>
    </xf>
    <xf numFmtId="49" fontId="0" fillId="3" borderId="12" xfId="0" applyNumberFormat="1" applyFont="1" applyFill="1" applyBorder="1" applyAlignment="1">
      <alignment vertical="center" wrapText="1"/>
    </xf>
    <xf numFmtId="49" fontId="0" fillId="3" borderId="12" xfId="0" applyNumberFormat="1" applyFont="1" applyFill="1" applyBorder="1" applyAlignment="1">
      <alignment horizontal="justify" vertical="center" wrapText="1"/>
    </xf>
    <xf numFmtId="49" fontId="0" fillId="3" borderId="12" xfId="0" applyNumberFormat="1" applyFont="1" applyFill="1" applyBorder="1" applyAlignment="1">
      <alignment horizontal="center" vertical="center" wrapText="1"/>
    </xf>
    <xf numFmtId="49" fontId="0" fillId="3" borderId="17" xfId="0" applyNumberFormat="1" applyFont="1" applyFill="1" applyBorder="1" applyAlignment="1">
      <alignment vertical="center" wrapText="1"/>
    </xf>
    <xf numFmtId="0" fontId="9" fillId="3" borderId="20" xfId="0" applyFont="1" applyFill="1" applyBorder="1" applyAlignment="1">
      <alignment vertical="center" wrapText="1"/>
    </xf>
    <xf numFmtId="0" fontId="9" fillId="3" borderId="20" xfId="0" applyFont="1" applyFill="1" applyBorder="1" applyAlignment="1">
      <alignment horizontal="center" vertical="center" wrapText="1"/>
    </xf>
    <xf numFmtId="49" fontId="0" fillId="3" borderId="20" xfId="0" applyNumberFormat="1" applyFont="1" applyFill="1" applyBorder="1" applyAlignment="1">
      <alignment vertical="center" wrapText="1"/>
    </xf>
    <xf numFmtId="4" fontId="12" fillId="3" borderId="0" xfId="0" applyNumberFormat="1" applyFont="1" applyFill="1" applyBorder="1"/>
    <xf numFmtId="49" fontId="0" fillId="3" borderId="14" xfId="0" applyNumberFormat="1" applyFont="1" applyFill="1" applyBorder="1" applyAlignment="1">
      <alignment horizontal="left" vertical="center" wrapText="1"/>
    </xf>
    <xf numFmtId="0" fontId="3" fillId="0" borderId="0" xfId="0" applyFont="1"/>
    <xf numFmtId="49" fontId="22" fillId="3" borderId="14" xfId="0" applyNumberFormat="1" applyFont="1" applyFill="1" applyBorder="1" applyAlignment="1">
      <alignment wrapText="1"/>
    </xf>
    <xf numFmtId="49" fontId="0" fillId="3" borderId="14" xfId="0" applyNumberFormat="1" applyFont="1" applyFill="1" applyBorder="1"/>
    <xf numFmtId="49" fontId="0" fillId="3" borderId="14" xfId="0" applyNumberFormat="1" applyFont="1" applyFill="1" applyBorder="1" applyAlignment="1"/>
    <xf numFmtId="49" fontId="9" fillId="3" borderId="14" xfId="0" applyNumberFormat="1" applyFont="1" applyFill="1" applyBorder="1" applyAlignment="1">
      <alignment horizontal="center" vertical="center" wrapText="1"/>
    </xf>
    <xf numFmtId="49" fontId="9" fillId="3" borderId="14" xfId="0" applyNumberFormat="1" applyFont="1" applyFill="1" applyBorder="1" applyAlignment="1">
      <alignment vertical="center" wrapText="1"/>
    </xf>
    <xf numFmtId="0" fontId="3" fillId="3" borderId="23" xfId="0" applyFont="1" applyFill="1" applyBorder="1" applyAlignment="1">
      <alignment horizontal="center" vertical="center"/>
    </xf>
    <xf numFmtId="49" fontId="22" fillId="3" borderId="14" xfId="0" applyNumberFormat="1" applyFont="1" applyFill="1" applyBorder="1" applyAlignment="1">
      <alignment vertical="center" wrapText="1"/>
    </xf>
    <xf numFmtId="0" fontId="3" fillId="0" borderId="0" xfId="0" applyFont="1" applyFill="1" applyAlignment="1">
      <alignment horizontal="center"/>
    </xf>
    <xf numFmtId="43" fontId="3" fillId="0" borderId="0" xfId="0" applyNumberFormat="1" applyFont="1" applyFill="1"/>
    <xf numFmtId="49" fontId="3" fillId="3" borderId="14" xfId="0" applyNumberFormat="1" applyFont="1" applyFill="1" applyBorder="1" applyAlignment="1">
      <alignment horizontal="center" vertical="center"/>
    </xf>
    <xf numFmtId="0" fontId="3" fillId="3" borderId="16" xfId="0" applyFont="1" applyFill="1" applyBorder="1" applyAlignment="1">
      <alignment horizontal="center" vertical="center" wrapText="1"/>
    </xf>
    <xf numFmtId="4" fontId="13" fillId="5" borderId="14" xfId="5" applyNumberFormat="1" applyFont="1" applyFill="1" applyBorder="1" applyAlignment="1">
      <alignment horizontal="center" vertical="center" wrapText="1"/>
    </xf>
    <xf numFmtId="4" fontId="13" fillId="5" borderId="14" xfId="5" applyNumberFormat="1" applyFont="1" applyFill="1" applyBorder="1" applyAlignment="1">
      <alignment horizontal="right" vertical="center" wrapText="1"/>
    </xf>
    <xf numFmtId="1" fontId="10" fillId="3" borderId="14" xfId="0" applyNumberFormat="1" applyFont="1" applyFill="1" applyBorder="1" applyAlignment="1">
      <alignment horizontal="center" vertical="center"/>
    </xf>
    <xf numFmtId="0" fontId="0" fillId="0" borderId="0" xfId="0" applyAlignment="1">
      <alignment horizontal="center"/>
    </xf>
    <xf numFmtId="43" fontId="0" fillId="0" borderId="0" xfId="0" applyNumberFormat="1"/>
    <xf numFmtId="0" fontId="21" fillId="0" borderId="0" xfId="0" applyFo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xf>
    <xf numFmtId="169" fontId="0" fillId="0" borderId="0" xfId="2" applyNumberFormat="1" applyFont="1"/>
    <xf numFmtId="4" fontId="8" fillId="6" borderId="0" xfId="7" applyNumberFormat="1" applyFont="1" applyFill="1" applyBorder="1" applyAlignment="1">
      <alignment horizontal="center" vertical="center" wrapText="1"/>
    </xf>
    <xf numFmtId="4" fontId="8" fillId="6" borderId="0" xfId="7" applyNumberFormat="1" applyFont="1" applyFill="1" applyAlignment="1">
      <alignment horizontal="center" vertical="center" wrapText="1"/>
    </xf>
    <xf numFmtId="4" fontId="8" fillId="6" borderId="0" xfId="7" applyNumberFormat="1" applyFont="1" applyFill="1" applyAlignment="1">
      <alignment vertical="center" wrapText="1"/>
    </xf>
    <xf numFmtId="4" fontId="30" fillId="6" borderId="0" xfId="7" applyNumberFormat="1" applyFont="1" applyFill="1" applyAlignment="1">
      <alignment vertical="center" wrapText="1"/>
    </xf>
    <xf numFmtId="170" fontId="2" fillId="0" borderId="0" xfId="0" applyNumberFormat="1" applyFont="1" applyAlignment="1">
      <alignment horizontal="center"/>
    </xf>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vertical="center"/>
    </xf>
    <xf numFmtId="4" fontId="8" fillId="0" borderId="0" xfId="7" applyNumberFormat="1" applyFont="1" applyFill="1" applyBorder="1" applyAlignment="1">
      <alignment horizontal="center" vertical="center" wrapText="1"/>
    </xf>
    <xf numFmtId="4" fontId="31" fillId="0" borderId="0" xfId="7" applyNumberFormat="1" applyFont="1" applyFill="1" applyBorder="1" applyAlignment="1">
      <alignment horizontal="center" vertical="center" wrapText="1"/>
    </xf>
    <xf numFmtId="165" fontId="0" fillId="0" borderId="0" xfId="0" applyNumberFormat="1"/>
    <xf numFmtId="169" fontId="0" fillId="0" borderId="0" xfId="2" applyNumberFormat="1" applyFont="1" applyAlignment="1"/>
    <xf numFmtId="43" fontId="0" fillId="0" borderId="0" xfId="1" applyFont="1"/>
    <xf numFmtId="43" fontId="0" fillId="0" borderId="0" xfId="1" applyFont="1" applyFill="1" applyBorder="1"/>
    <xf numFmtId="43" fontId="0" fillId="0" borderId="0" xfId="0" applyNumberFormat="1" applyFill="1" applyBorder="1"/>
    <xf numFmtId="169" fontId="0" fillId="0" borderId="0" xfId="2" applyNumberFormat="1" applyFont="1" applyFill="1" applyBorder="1" applyAlignment="1"/>
    <xf numFmtId="0" fontId="3" fillId="0" borderId="7" xfId="0" applyFont="1" applyBorder="1"/>
    <xf numFmtId="169" fontId="21" fillId="0" borderId="0" xfId="2" applyNumberFormat="1" applyFont="1" applyFill="1" applyBorder="1" applyAlignment="1"/>
    <xf numFmtId="0" fontId="21" fillId="0" borderId="0" xfId="0" applyFont="1" applyFill="1" applyBorder="1"/>
    <xf numFmtId="0" fontId="3" fillId="0" borderId="0" xfId="0" applyFont="1" applyBorder="1"/>
    <xf numFmtId="0" fontId="3" fillId="0" borderId="0" xfId="0" applyFont="1" applyFill="1" applyBorder="1" applyAlignment="1">
      <alignment horizontal="center"/>
    </xf>
    <xf numFmtId="169" fontId="28" fillId="0" borderId="0" xfId="0" applyNumberFormat="1" applyFont="1" applyFill="1" applyBorder="1" applyAlignment="1">
      <alignment horizontal="center"/>
    </xf>
    <xf numFmtId="0" fontId="33" fillId="0" borderId="0" xfId="8" applyFont="1"/>
    <xf numFmtId="4" fontId="0" fillId="0" borderId="0" xfId="0" applyNumberFormat="1"/>
    <xf numFmtId="169" fontId="21" fillId="0" borderId="0" xfId="0" applyNumberFormat="1" applyFont="1" applyFill="1" applyBorder="1" applyAlignment="1"/>
    <xf numFmtId="169" fontId="21" fillId="0" borderId="0" xfId="0" applyNumberFormat="1" applyFont="1" applyFill="1" applyBorder="1"/>
    <xf numFmtId="0" fontId="32" fillId="0" borderId="0" xfId="8" applyFont="1"/>
    <xf numFmtId="169" fontId="21" fillId="0" borderId="0" xfId="0" applyNumberFormat="1" applyFont="1" applyAlignment="1"/>
    <xf numFmtId="169" fontId="28" fillId="0" borderId="0" xfId="0" applyNumberFormat="1" applyFont="1" applyAlignment="1"/>
    <xf numFmtId="0" fontId="3" fillId="3" borderId="14" xfId="0" applyFont="1" applyFill="1" applyBorder="1" applyAlignment="1">
      <alignment vertical="center" wrapText="1"/>
    </xf>
    <xf numFmtId="0" fontId="10" fillId="3" borderId="15" xfId="0"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 fontId="14" fillId="3" borderId="14" xfId="5" applyNumberFormat="1" applyFont="1" applyFill="1" applyBorder="1" applyAlignment="1">
      <alignment vertical="center" wrapText="1"/>
    </xf>
    <xf numFmtId="164" fontId="14" fillId="3" borderId="14" xfId="5" applyNumberFormat="1" applyFont="1" applyFill="1" applyBorder="1" applyAlignment="1">
      <alignment vertical="center" wrapText="1"/>
    </xf>
    <xf numFmtId="164" fontId="13" fillId="3" borderId="14" xfId="5" applyNumberFormat="1" applyFont="1" applyFill="1" applyBorder="1" applyAlignment="1">
      <alignment vertical="center" wrapText="1"/>
    </xf>
    <xf numFmtId="0" fontId="9" fillId="3" borderId="16" xfId="0" applyFont="1" applyFill="1" applyBorder="1" applyAlignment="1">
      <alignment horizontal="center" vertical="center" wrapText="1"/>
    </xf>
    <xf numFmtId="4" fontId="13" fillId="3" borderId="0" xfId="5" applyNumberFormat="1" applyFont="1" applyFill="1" applyBorder="1" applyAlignment="1">
      <alignment vertical="center" wrapText="1"/>
    </xf>
    <xf numFmtId="4" fontId="13" fillId="5" borderId="12" xfId="5" applyNumberFormat="1" applyFont="1" applyFill="1" applyBorder="1" applyAlignment="1">
      <alignment vertical="center" wrapText="1"/>
    </xf>
    <xf numFmtId="4" fontId="12" fillId="3" borderId="14" xfId="0" applyNumberFormat="1" applyFont="1" applyFill="1" applyBorder="1"/>
    <xf numFmtId="4" fontId="12" fillId="5" borderId="14" xfId="5" applyNumberFormat="1" applyFont="1" applyFill="1" applyBorder="1" applyAlignment="1">
      <alignment horizontal="center" vertical="center" wrapText="1"/>
    </xf>
    <xf numFmtId="0" fontId="3" fillId="3" borderId="0" xfId="0" applyFont="1" applyFill="1" applyAlignment="1">
      <alignment horizontal="center" vertical="center"/>
    </xf>
    <xf numFmtId="49" fontId="18" fillId="3" borderId="14" xfId="0" applyNumberFormat="1" applyFont="1" applyFill="1" applyBorder="1" applyAlignment="1">
      <alignment horizontal="center" vertical="center"/>
    </xf>
    <xf numFmtId="0" fontId="18" fillId="3" borderId="16"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20" xfId="0" applyFont="1" applyFill="1" applyBorder="1" applyAlignment="1">
      <alignment vertical="center" wrapText="1"/>
    </xf>
    <xf numFmtId="0" fontId="3" fillId="3" borderId="22" xfId="0" applyFont="1" applyFill="1" applyBorder="1" applyAlignment="1">
      <alignment vertical="center" wrapText="1"/>
    </xf>
    <xf numFmtId="0" fontId="0" fillId="3" borderId="14" xfId="0" applyFill="1" applyBorder="1"/>
    <xf numFmtId="4" fontId="19" fillId="3" borderId="14" xfId="5" applyNumberFormat="1" applyFont="1" applyFill="1" applyBorder="1" applyAlignment="1">
      <alignment horizontal="center" vertical="center" wrapText="1"/>
    </xf>
    <xf numFmtId="4" fontId="19" fillId="3" borderId="14" xfId="5" applyNumberFormat="1" applyFont="1" applyFill="1" applyBorder="1" applyAlignment="1">
      <alignment vertical="center" wrapText="1"/>
    </xf>
    <xf numFmtId="166" fontId="3" fillId="3" borderId="14" xfId="1" applyNumberFormat="1" applyFont="1" applyFill="1" applyBorder="1" applyAlignment="1">
      <alignment horizontal="center" vertical="center" wrapText="1"/>
    </xf>
    <xf numFmtId="4" fontId="12" fillId="3" borderId="14" xfId="5" applyNumberFormat="1" applyFont="1" applyFill="1" applyBorder="1" applyAlignment="1">
      <alignment vertical="center"/>
    </xf>
    <xf numFmtId="4" fontId="12" fillId="3" borderId="14" xfId="5" applyNumberFormat="1" applyFont="1" applyFill="1" applyBorder="1" applyAlignment="1">
      <alignment horizontal="right" vertical="center" wrapText="1"/>
    </xf>
    <xf numFmtId="0" fontId="9" fillId="3" borderId="17" xfId="0" applyFont="1" applyFill="1" applyBorder="1" applyAlignment="1">
      <alignment vertical="center" wrapText="1"/>
    </xf>
    <xf numFmtId="0" fontId="0" fillId="3" borderId="17" xfId="0" applyFont="1" applyFill="1" applyBorder="1" applyAlignment="1">
      <alignment vertical="center" wrapText="1"/>
    </xf>
    <xf numFmtId="0" fontId="0" fillId="3" borderId="17" xfId="0" applyFont="1" applyFill="1" applyBorder="1" applyAlignment="1">
      <alignment horizontal="center" vertical="center" wrapText="1"/>
    </xf>
    <xf numFmtId="4" fontId="12" fillId="3" borderId="12" xfId="5" applyNumberFormat="1" applyFont="1" applyFill="1" applyBorder="1" applyAlignment="1">
      <alignment vertical="center" wrapText="1"/>
    </xf>
    <xf numFmtId="4" fontId="12" fillId="3" borderId="12" xfId="5" applyNumberFormat="1" applyFont="1" applyFill="1" applyBorder="1" applyAlignment="1">
      <alignment horizontal="center" vertical="center" wrapText="1"/>
    </xf>
    <xf numFmtId="164" fontId="20" fillId="3" borderId="12" xfId="1" applyNumberFormat="1" applyFont="1" applyFill="1" applyBorder="1" applyAlignment="1">
      <alignment horizontal="right" vertical="center" wrapText="1"/>
    </xf>
    <xf numFmtId="164" fontId="20" fillId="3" borderId="14" xfId="1" applyNumberFormat="1" applyFont="1" applyFill="1" applyBorder="1" applyAlignment="1">
      <alignment horizontal="right" vertical="center" wrapText="1"/>
    </xf>
    <xf numFmtId="4" fontId="20" fillId="3" borderId="14" xfId="5" applyNumberFormat="1" applyFont="1" applyFill="1" applyBorder="1" applyAlignment="1">
      <alignment horizontal="right" vertical="center" wrapText="1"/>
    </xf>
    <xf numFmtId="164" fontId="20" fillId="3" borderId="14" xfId="5" applyNumberFormat="1" applyFont="1" applyFill="1" applyBorder="1" applyAlignment="1">
      <alignment horizontal="right" vertical="center" wrapText="1"/>
    </xf>
    <xf numFmtId="43" fontId="20" fillId="3" borderId="12" xfId="1" applyFont="1" applyFill="1" applyBorder="1" applyAlignment="1">
      <alignment horizontal="right" vertical="center" wrapText="1"/>
    </xf>
    <xf numFmtId="164" fontId="13" fillId="3" borderId="14" xfId="5" applyNumberFormat="1" applyFont="1" applyFill="1" applyBorder="1" applyAlignment="1">
      <alignment horizontal="right" vertical="center" wrapText="1"/>
    </xf>
    <xf numFmtId="0" fontId="0" fillId="3" borderId="0" xfId="0" applyFill="1" applyAlignment="1">
      <alignment vertical="center" wrapText="1"/>
    </xf>
    <xf numFmtId="1" fontId="0" fillId="3" borderId="14" xfId="0" applyNumberFormat="1" applyFont="1" applyFill="1" applyBorder="1" applyAlignment="1">
      <alignment horizontal="left" vertical="center" wrapText="1"/>
    </xf>
    <xf numFmtId="49" fontId="16" fillId="3" borderId="14" xfId="0" applyNumberFormat="1" applyFont="1" applyFill="1" applyBorder="1" applyAlignment="1">
      <alignment vertical="center" wrapText="1"/>
    </xf>
    <xf numFmtId="0" fontId="17" fillId="3" borderId="16" xfId="0" applyFont="1" applyFill="1" applyBorder="1" applyAlignment="1">
      <alignment horizontal="center" vertical="center" wrapText="1"/>
    </xf>
    <xf numFmtId="49" fontId="16" fillId="3" borderId="12" xfId="0" applyNumberFormat="1" applyFont="1" applyFill="1" applyBorder="1" applyAlignment="1">
      <alignment vertical="center" wrapText="1"/>
    </xf>
    <xf numFmtId="49" fontId="0" fillId="3" borderId="17" xfId="0" applyNumberFormat="1" applyFont="1" applyFill="1" applyBorder="1" applyAlignment="1">
      <alignment wrapText="1"/>
    </xf>
    <xf numFmtId="49" fontId="17" fillId="3" borderId="14" xfId="0" applyNumberFormat="1" applyFont="1" applyFill="1" applyBorder="1" applyAlignment="1">
      <alignment horizontal="center" vertical="center"/>
    </xf>
    <xf numFmtId="0" fontId="3" fillId="3" borderId="17" xfId="0" applyFont="1" applyFill="1" applyBorder="1" applyAlignment="1">
      <alignment vertical="center" wrapText="1"/>
    </xf>
    <xf numFmtId="0" fontId="17" fillId="3" borderId="14" xfId="0" applyFont="1" applyFill="1" applyBorder="1" applyAlignment="1">
      <alignment horizontal="center" vertical="center"/>
    </xf>
    <xf numFmtId="0" fontId="17" fillId="3" borderId="16" xfId="0" applyFont="1" applyFill="1" applyBorder="1" applyAlignment="1">
      <alignment horizontal="center" vertical="center"/>
    </xf>
    <xf numFmtId="4" fontId="13" fillId="3" borderId="14" xfId="0" applyNumberFormat="1" applyFont="1" applyFill="1" applyBorder="1" applyAlignment="1">
      <alignment horizontal="right" vertical="center"/>
    </xf>
    <xf numFmtId="167" fontId="3" fillId="3" borderId="12" xfId="0" applyNumberFormat="1" applyFont="1" applyFill="1" applyBorder="1" applyAlignment="1">
      <alignment horizontal="right" vertical="center"/>
    </xf>
    <xf numFmtId="0" fontId="23" fillId="3" borderId="0" xfId="0" applyFont="1" applyFill="1"/>
    <xf numFmtId="49" fontId="9" fillId="3" borderId="14" xfId="0" applyNumberFormat="1" applyFont="1" applyFill="1" applyBorder="1" applyAlignment="1">
      <alignment horizontal="left" vertical="center" wrapText="1"/>
    </xf>
    <xf numFmtId="164" fontId="13" fillId="3" borderId="12" xfId="5" applyNumberFormat="1" applyFont="1" applyFill="1" applyBorder="1" applyAlignment="1">
      <alignment vertical="center" wrapText="1"/>
    </xf>
    <xf numFmtId="0" fontId="17" fillId="3" borderId="14" xfId="0" applyFont="1" applyFill="1" applyBorder="1" applyAlignment="1">
      <alignment horizontal="center" vertical="center" wrapText="1"/>
    </xf>
    <xf numFmtId="0" fontId="3" fillId="3" borderId="24" xfId="0" applyFont="1" applyFill="1" applyBorder="1" applyAlignment="1">
      <alignment horizontal="center" vertical="center"/>
    </xf>
    <xf numFmtId="164" fontId="26" fillId="3" borderId="14" xfId="6" applyNumberFormat="1" applyFont="1" applyFill="1" applyBorder="1" applyAlignment="1">
      <alignment horizontal="right" vertical="center" wrapText="1"/>
    </xf>
    <xf numFmtId="4" fontId="13" fillId="3" borderId="0" xfId="0" applyNumberFormat="1" applyFont="1" applyFill="1" applyBorder="1" applyAlignment="1">
      <alignment vertical="center"/>
    </xf>
    <xf numFmtId="0" fontId="9" fillId="3" borderId="14" xfId="0" applyFont="1" applyFill="1" applyBorder="1" applyAlignment="1">
      <alignment horizontal="justify" vertical="center" wrapText="1"/>
    </xf>
    <xf numFmtId="1" fontId="10" fillId="3" borderId="14" xfId="0" applyNumberFormat="1" applyFont="1" applyFill="1" applyBorder="1" applyAlignment="1">
      <alignment horizontal="center" vertical="center" wrapText="1"/>
    </xf>
    <xf numFmtId="1" fontId="3" fillId="3" borderId="14" xfId="0" applyNumberFormat="1" applyFont="1" applyFill="1" applyBorder="1" applyAlignment="1">
      <alignment horizontal="center" vertical="center"/>
    </xf>
    <xf numFmtId="169" fontId="26" fillId="3" borderId="14" xfId="6" applyNumberFormat="1" applyFont="1" applyFill="1" applyBorder="1" applyAlignment="1">
      <alignment horizontal="left" vertical="center" wrapText="1"/>
    </xf>
    <xf numFmtId="1" fontId="9" fillId="3" borderId="14" xfId="0" applyNumberFormat="1" applyFont="1" applyFill="1" applyBorder="1" applyAlignment="1">
      <alignment horizontal="left" vertical="center" wrapText="1"/>
    </xf>
    <xf numFmtId="1" fontId="9" fillId="3" borderId="14" xfId="0" applyNumberFormat="1" applyFont="1" applyFill="1" applyBorder="1" applyAlignment="1">
      <alignment horizontal="center" vertical="center" wrapText="1"/>
    </xf>
    <xf numFmtId="49" fontId="9" fillId="3" borderId="14" xfId="0" applyNumberFormat="1" applyFont="1" applyFill="1" applyBorder="1" applyAlignment="1">
      <alignment horizontal="center" vertical="center"/>
    </xf>
    <xf numFmtId="43" fontId="0" fillId="3" borderId="27" xfId="0" applyNumberFormat="1" applyFill="1" applyBorder="1"/>
    <xf numFmtId="43" fontId="0" fillId="3" borderId="27" xfId="0" applyNumberFormat="1" applyFill="1" applyBorder="1" applyAlignment="1">
      <alignment horizontal="right"/>
    </xf>
    <xf numFmtId="43" fontId="0" fillId="3" borderId="28" xfId="0" applyNumberFormat="1" applyFill="1" applyBorder="1"/>
    <xf numFmtId="43" fontId="27" fillId="3" borderId="29" xfId="1" applyNumberFormat="1" applyFont="1" applyFill="1" applyBorder="1" applyAlignment="1">
      <alignment horizontal="right" vertical="center" wrapText="1"/>
    </xf>
    <xf numFmtId="166" fontId="0" fillId="3" borderId="30" xfId="0" applyNumberFormat="1" applyFill="1" applyBorder="1"/>
    <xf numFmtId="164" fontId="14" fillId="3" borderId="0" xfId="0" applyNumberFormat="1" applyFont="1" applyFill="1" applyBorder="1" applyAlignment="1">
      <alignment horizontal="right" vertical="center"/>
    </xf>
    <xf numFmtId="4" fontId="15" fillId="3" borderId="14" xfId="5" applyNumberFormat="1" applyFont="1" applyFill="1" applyBorder="1" applyAlignment="1">
      <alignment vertical="center" wrapText="1"/>
    </xf>
    <xf numFmtId="0" fontId="3" fillId="3" borderId="12" xfId="0" applyFont="1" applyFill="1" applyBorder="1" applyAlignment="1">
      <alignment vertical="center" wrapText="1"/>
    </xf>
    <xf numFmtId="0" fontId="9" fillId="3" borderId="13" xfId="0" applyFont="1" applyFill="1" applyBorder="1" applyAlignment="1">
      <alignment vertical="center" wrapText="1"/>
    </xf>
    <xf numFmtId="165" fontId="3" fillId="0" borderId="0" xfId="0" applyNumberFormat="1" applyFont="1" applyFill="1" applyAlignment="1">
      <alignment horizontal="center"/>
    </xf>
    <xf numFmtId="4" fontId="3" fillId="0" borderId="0" xfId="0" applyNumberFormat="1" applyFont="1" applyFill="1" applyAlignment="1">
      <alignment horizontal="center"/>
    </xf>
    <xf numFmtId="0" fontId="3" fillId="0" borderId="0" xfId="0" applyFont="1" applyFill="1"/>
    <xf numFmtId="165" fontId="3" fillId="0" borderId="0" xfId="0" applyNumberFormat="1" applyFont="1" applyFill="1"/>
    <xf numFmtId="0" fontId="3" fillId="0" borderId="0" xfId="0" applyFont="1" applyFill="1" applyAlignment="1">
      <alignment horizontal="center" wrapText="1"/>
    </xf>
    <xf numFmtId="0" fontId="3" fillId="0" borderId="0" xfId="0" applyFont="1" applyFill="1" applyAlignment="1">
      <alignment horizontal="center" vertical="center" wrapText="1"/>
    </xf>
    <xf numFmtId="0" fontId="0" fillId="0" borderId="0" xfId="0" applyFill="1" applyAlignment="1">
      <alignment horizontal="center"/>
    </xf>
    <xf numFmtId="168" fontId="0" fillId="0" borderId="0" xfId="2" applyFont="1" applyFill="1"/>
    <xf numFmtId="43" fontId="3" fillId="0" borderId="0" xfId="0" applyNumberFormat="1" applyFont="1" applyFill="1" applyAlignment="1">
      <alignment horizontal="right"/>
    </xf>
    <xf numFmtId="170" fontId="2" fillId="0" borderId="0" xfId="0" applyNumberFormat="1" applyFont="1" applyFill="1" applyAlignment="1">
      <alignment horizontal="center"/>
    </xf>
    <xf numFmtId="165" fontId="2" fillId="0" borderId="0" xfId="0" applyNumberFormat="1" applyFont="1" applyFill="1"/>
    <xf numFmtId="0" fontId="21" fillId="0" borderId="0" xfId="0" applyFont="1" applyFill="1"/>
    <xf numFmtId="0" fontId="3" fillId="3" borderId="25" xfId="0" applyFont="1" applyFill="1" applyBorder="1" applyAlignment="1">
      <alignment horizontal="center"/>
    </xf>
    <xf numFmtId="0" fontId="3" fillId="3" borderId="26" xfId="0" applyFont="1" applyFill="1" applyBorder="1" applyAlignment="1">
      <alignment horizontal="center"/>
    </xf>
    <xf numFmtId="38" fontId="5" fillId="2" borderId="1" xfId="3" applyNumberFormat="1" applyFont="1" applyFill="1" applyBorder="1" applyAlignment="1">
      <alignment horizontal="center" vertical="center" wrapText="1"/>
    </xf>
    <xf numFmtId="38" fontId="5" fillId="2" borderId="2" xfId="3" applyNumberFormat="1" applyFont="1" applyFill="1" applyBorder="1" applyAlignment="1">
      <alignment horizontal="center" vertical="center" wrapText="1"/>
    </xf>
    <xf numFmtId="38" fontId="6" fillId="2" borderId="2" xfId="3" applyNumberFormat="1" applyFont="1" applyFill="1" applyBorder="1" applyAlignment="1">
      <alignment horizontal="center" vertical="center" wrapText="1"/>
    </xf>
    <xf numFmtId="38" fontId="5" fillId="2" borderId="3" xfId="3" applyNumberFormat="1" applyFont="1" applyFill="1" applyBorder="1" applyAlignment="1">
      <alignment horizontal="center" vertical="center" wrapText="1"/>
    </xf>
    <xf numFmtId="38" fontId="5" fillId="2" borderId="4" xfId="3" applyNumberFormat="1" applyFont="1" applyFill="1" applyBorder="1" applyAlignment="1">
      <alignment horizontal="center" vertical="center" wrapText="1"/>
    </xf>
    <xf numFmtId="38" fontId="5" fillId="2" borderId="0" xfId="3" applyNumberFormat="1" applyFont="1" applyFill="1" applyBorder="1" applyAlignment="1">
      <alignment horizontal="center" vertical="center" wrapText="1"/>
    </xf>
    <xf numFmtId="38" fontId="6" fillId="2" borderId="0" xfId="3" applyNumberFormat="1" applyFont="1" applyFill="1" applyBorder="1" applyAlignment="1">
      <alignment horizontal="center" vertical="center" wrapText="1"/>
    </xf>
    <xf numFmtId="38" fontId="5" fillId="2" borderId="5" xfId="3" applyNumberFormat="1" applyFont="1" applyFill="1" applyBorder="1" applyAlignment="1">
      <alignment horizontal="center" vertical="center" wrapText="1"/>
    </xf>
    <xf numFmtId="38" fontId="5" fillId="2" borderId="6" xfId="3" applyNumberFormat="1" applyFont="1" applyFill="1" applyBorder="1" applyAlignment="1">
      <alignment horizontal="center" vertical="center" wrapText="1"/>
    </xf>
    <xf numFmtId="38" fontId="5" fillId="2" borderId="7" xfId="3" applyNumberFormat="1" applyFont="1" applyFill="1" applyBorder="1" applyAlignment="1">
      <alignment horizontal="center" vertical="center" wrapText="1"/>
    </xf>
    <xf numFmtId="38" fontId="6" fillId="2" borderId="7" xfId="3" applyNumberFormat="1" applyFont="1" applyFill="1" applyBorder="1" applyAlignment="1">
      <alignment horizontal="center" vertical="center" wrapText="1"/>
    </xf>
    <xf numFmtId="38" fontId="5" fillId="2" borderId="8" xfId="3" applyNumberFormat="1" applyFont="1" applyFill="1" applyBorder="1" applyAlignment="1">
      <alignment horizontal="center" vertical="center" wrapText="1"/>
    </xf>
    <xf numFmtId="0" fontId="9" fillId="3" borderId="14" xfId="0" applyFont="1" applyFill="1" applyBorder="1" applyAlignment="1">
      <alignment vertical="center" wrapText="1"/>
    </xf>
  </cellXfs>
  <cellStyles count="9">
    <cellStyle name="Millares" xfId="1" builtinId="3"/>
    <cellStyle name="Millares [0]" xfId="2" builtinId="6"/>
    <cellStyle name="Millares [0] 2" xfId="6"/>
    <cellStyle name="Millares 6" xfId="5"/>
    <cellStyle name="Normal" xfId="0" builtinId="0"/>
    <cellStyle name="Normal 2" xfId="3"/>
    <cellStyle name="Normal 2 3" xfId="7"/>
    <cellStyle name="Normal 3" xfId="8"/>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771122</xdr:colOff>
      <xdr:row>1</xdr:row>
      <xdr:rowOff>122614</xdr:rowOff>
    </xdr:from>
    <xdr:to>
      <xdr:col>20</xdr:col>
      <xdr:colOff>166689</xdr:colOff>
      <xdr:row>3</xdr:row>
      <xdr:rowOff>48189</xdr:rowOff>
    </xdr:to>
    <xdr:pic>
      <xdr:nvPicPr>
        <xdr:cNvPr id="2" name="Imagen 1" descr="ENCABEZ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12060" y="444083"/>
          <a:ext cx="776692" cy="520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JUSTE%20PDM%2020202-2023\Ajuste%20Octubre\POAI%20DE%20NOVIEMBRE\POAI%202022\POAI%20inicial%202023\POAI%20inicial%202023%20OCTUBRE_07%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F INVERSION (3ra)"/>
      <sheetName val="POAI INICIAL 2023 "/>
      <sheetName val="VF"/>
      <sheetName val="VF (2)"/>
      <sheetName val="Hoja1"/>
    </sheetNames>
    <sheetDataSet>
      <sheetData sheetId="0"/>
      <sheetData sheetId="1"/>
      <sheetData sheetId="2">
        <row r="7">
          <cell r="D7">
            <v>1637680182.98</v>
          </cell>
        </row>
        <row r="8">
          <cell r="D8">
            <v>2090479915</v>
          </cell>
        </row>
        <row r="14">
          <cell r="D14">
            <v>450220007.89999998</v>
          </cell>
        </row>
        <row r="15">
          <cell r="D15">
            <v>1130850000</v>
          </cell>
        </row>
        <row r="18">
          <cell r="D18">
            <v>624953182.65999997</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1"/>
  <sheetViews>
    <sheetView tabSelected="1" zoomScale="80" zoomScaleNormal="80" zoomScalePageLayoutView="110" workbookViewId="0">
      <pane ySplit="5" topLeftCell="A6" activePane="bottomLeft" state="frozen"/>
      <selection activeCell="A28" sqref="A28:XFD330"/>
      <selection pane="bottomLeft" activeCell="I9" sqref="I9"/>
    </sheetView>
  </sheetViews>
  <sheetFormatPr baseColWidth="10" defaultRowHeight="15" x14ac:dyDescent="0.25"/>
  <cols>
    <col min="1" max="1" width="7.140625" style="42" customWidth="1"/>
    <col min="2" max="2" width="16.85546875" style="91" customWidth="1"/>
    <col min="3" max="3" width="39.7109375" style="118" hidden="1" customWidth="1"/>
    <col min="4" max="4" width="19.42578125" style="118" customWidth="1"/>
    <col min="5" max="5" width="12.42578125" style="119" customWidth="1"/>
    <col min="6" max="6" width="22.28515625" style="118" customWidth="1"/>
    <col min="7" max="7" width="15.42578125" style="120" customWidth="1"/>
    <col min="8" max="8" width="19.28515625" style="121" customWidth="1"/>
    <col min="9" max="9" width="15" style="120" customWidth="1"/>
    <col min="10" max="10" width="17.7109375" style="118" customWidth="1"/>
    <col min="11" max="11" width="16" style="119" customWidth="1"/>
    <col min="12" max="12" width="18.7109375" style="118" customWidth="1"/>
    <col min="13" max="14" width="17.42578125" style="118" customWidth="1"/>
    <col min="15" max="15" width="25.85546875" style="55" customWidth="1"/>
    <col min="16" max="16" width="34.42578125" style="55" customWidth="1"/>
    <col min="17" max="38" width="20.7109375" customWidth="1"/>
    <col min="39" max="39" width="22.85546875" customWidth="1"/>
    <col min="40" max="40" width="22.140625" customWidth="1"/>
    <col min="41" max="41" width="22.7109375" customWidth="1"/>
    <col min="42" max="42" width="12.140625" customWidth="1"/>
    <col min="43" max="43" width="22.140625" customWidth="1"/>
    <col min="45" max="45" width="16.42578125" bestFit="1" customWidth="1"/>
  </cols>
  <sheetData>
    <row r="1" spans="1:44" s="1" customFormat="1" ht="25.5" customHeight="1" x14ac:dyDescent="0.2">
      <c r="A1" s="226" t="s">
        <v>0</v>
      </c>
      <c r="B1" s="227"/>
      <c r="C1" s="228"/>
      <c r="D1" s="228"/>
      <c r="E1" s="228"/>
      <c r="F1" s="228"/>
      <c r="G1" s="228"/>
      <c r="H1" s="228"/>
      <c r="I1" s="228"/>
      <c r="J1" s="228"/>
      <c r="K1" s="228"/>
      <c r="L1" s="228"/>
      <c r="M1" s="228"/>
      <c r="N1" s="228"/>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9"/>
    </row>
    <row r="2" spans="1:44" s="2" customFormat="1" ht="25.5" customHeight="1" x14ac:dyDescent="0.25">
      <c r="A2" s="230" t="s">
        <v>1</v>
      </c>
      <c r="B2" s="231"/>
      <c r="C2" s="232"/>
      <c r="D2" s="232"/>
      <c r="E2" s="232"/>
      <c r="F2" s="232"/>
      <c r="G2" s="232"/>
      <c r="H2" s="232"/>
      <c r="I2" s="232"/>
      <c r="J2" s="232"/>
      <c r="K2" s="232"/>
      <c r="L2" s="232"/>
      <c r="M2" s="232"/>
      <c r="N2" s="232"/>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3"/>
    </row>
    <row r="3" spans="1:44" s="1" customFormat="1" ht="21.75" customHeight="1" x14ac:dyDescent="0.2">
      <c r="A3" s="230" t="s">
        <v>2</v>
      </c>
      <c r="B3" s="231"/>
      <c r="C3" s="232"/>
      <c r="D3" s="232"/>
      <c r="E3" s="232"/>
      <c r="F3" s="232"/>
      <c r="G3" s="232"/>
      <c r="H3" s="232"/>
      <c r="I3" s="232"/>
      <c r="J3" s="232"/>
      <c r="K3" s="232"/>
      <c r="L3" s="232"/>
      <c r="M3" s="232"/>
      <c r="N3" s="232"/>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3"/>
    </row>
    <row r="4" spans="1:44" s="1" customFormat="1" ht="24" customHeight="1" thickBot="1" x14ac:dyDescent="0.25">
      <c r="A4" s="234" t="s">
        <v>3</v>
      </c>
      <c r="B4" s="235"/>
      <c r="C4" s="236"/>
      <c r="D4" s="236"/>
      <c r="E4" s="236"/>
      <c r="F4" s="236"/>
      <c r="G4" s="236"/>
      <c r="H4" s="236"/>
      <c r="I4" s="236"/>
      <c r="J4" s="236"/>
      <c r="K4" s="236"/>
      <c r="L4" s="236"/>
      <c r="M4" s="236"/>
      <c r="N4" s="236"/>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7"/>
    </row>
    <row r="5" spans="1:44" ht="27" customHeight="1" thickBot="1" x14ac:dyDescent="0.3">
      <c r="A5" s="3" t="s">
        <v>4</v>
      </c>
      <c r="B5" s="3" t="s">
        <v>5</v>
      </c>
      <c r="C5" s="4" t="s">
        <v>6</v>
      </c>
      <c r="D5" s="4" t="s">
        <v>7</v>
      </c>
      <c r="E5" s="4" t="s">
        <v>8</v>
      </c>
      <c r="F5" s="4" t="s">
        <v>9</v>
      </c>
      <c r="G5" s="4" t="s">
        <v>10</v>
      </c>
      <c r="H5" s="4" t="s">
        <v>11</v>
      </c>
      <c r="I5" s="4" t="s">
        <v>12</v>
      </c>
      <c r="J5" s="4" t="s">
        <v>13</v>
      </c>
      <c r="K5" s="4" t="s">
        <v>14</v>
      </c>
      <c r="L5" s="4" t="s">
        <v>15</v>
      </c>
      <c r="M5" s="4" t="s">
        <v>16</v>
      </c>
      <c r="N5" s="4" t="s">
        <v>17</v>
      </c>
      <c r="O5" s="3" t="s">
        <v>18</v>
      </c>
      <c r="P5" s="3" t="s">
        <v>19</v>
      </c>
      <c r="Q5" s="3" t="s">
        <v>20</v>
      </c>
      <c r="R5" s="5" t="s">
        <v>21</v>
      </c>
      <c r="S5" s="6" t="s">
        <v>22</v>
      </c>
      <c r="T5" s="6" t="s">
        <v>23</v>
      </c>
      <c r="U5" s="6" t="s">
        <v>24</v>
      </c>
      <c r="V5" s="6" t="s">
        <v>25</v>
      </c>
      <c r="W5" s="6" t="s">
        <v>26</v>
      </c>
      <c r="X5" s="6" t="s">
        <v>27</v>
      </c>
      <c r="Y5" s="6" t="s">
        <v>28</v>
      </c>
      <c r="Z5" s="6" t="s">
        <v>29</v>
      </c>
      <c r="AA5" s="6" t="s">
        <v>30</v>
      </c>
      <c r="AB5" s="6" t="s">
        <v>31</v>
      </c>
      <c r="AC5" s="6" t="s">
        <v>32</v>
      </c>
      <c r="AD5" s="6" t="s">
        <v>33</v>
      </c>
      <c r="AE5" s="6" t="s">
        <v>34</v>
      </c>
      <c r="AF5" s="6" t="s">
        <v>35</v>
      </c>
      <c r="AG5" s="6" t="s">
        <v>36</v>
      </c>
      <c r="AH5" s="6" t="s">
        <v>37</v>
      </c>
      <c r="AI5" s="6" t="s">
        <v>38</v>
      </c>
      <c r="AJ5" s="6" t="s">
        <v>39</v>
      </c>
      <c r="AK5" s="6" t="s">
        <v>40</v>
      </c>
      <c r="AL5" s="6" t="s">
        <v>41</v>
      </c>
      <c r="AM5" s="6" t="s">
        <v>42</v>
      </c>
      <c r="AN5" s="6" t="s">
        <v>43</v>
      </c>
    </row>
    <row r="6" spans="1:44" ht="27" customHeight="1" thickTop="1" x14ac:dyDescent="0.25">
      <c r="A6" s="7">
        <v>1</v>
      </c>
      <c r="B6" s="210" t="s">
        <v>44</v>
      </c>
      <c r="C6" s="211" t="s">
        <v>46</v>
      </c>
      <c r="D6" s="62" t="s">
        <v>45</v>
      </c>
      <c r="E6" s="34">
        <v>22</v>
      </c>
      <c r="F6" s="45" t="s">
        <v>47</v>
      </c>
      <c r="G6" s="9">
        <v>2201</v>
      </c>
      <c r="H6" s="10" t="s">
        <v>48</v>
      </c>
      <c r="I6" s="11" t="s">
        <v>49</v>
      </c>
      <c r="J6" s="12" t="s">
        <v>50</v>
      </c>
      <c r="K6" s="13" t="s">
        <v>51</v>
      </c>
      <c r="L6" s="10" t="s">
        <v>52</v>
      </c>
      <c r="M6" s="10" t="s">
        <v>53</v>
      </c>
      <c r="N6" s="10" t="s">
        <v>54</v>
      </c>
      <c r="O6" s="14" t="s">
        <v>55</v>
      </c>
      <c r="P6" s="15" t="s">
        <v>56</v>
      </c>
      <c r="Q6" s="16"/>
      <c r="R6" s="16"/>
      <c r="S6" s="17"/>
      <c r="T6" s="17"/>
      <c r="U6" s="18"/>
      <c r="V6" s="18"/>
      <c r="W6" s="18"/>
      <c r="X6" s="18"/>
      <c r="Y6" s="18"/>
      <c r="Z6" s="33"/>
      <c r="AA6" s="18"/>
      <c r="AB6" s="18"/>
      <c r="AC6" s="18"/>
      <c r="AD6" s="18"/>
      <c r="AE6" s="18"/>
      <c r="AF6" s="18"/>
      <c r="AG6" s="18"/>
      <c r="AH6" s="18"/>
      <c r="AI6" s="18"/>
      <c r="AJ6" s="18"/>
      <c r="AK6" s="18"/>
      <c r="AL6" s="18"/>
      <c r="AM6" s="19">
        <f>SUM(Q6:AL6)</f>
        <v>0</v>
      </c>
      <c r="AN6" s="20" t="s">
        <v>57</v>
      </c>
      <c r="AO6" s="56"/>
      <c r="AP6" s="56"/>
      <c r="AQ6" s="56"/>
      <c r="AR6" s="56"/>
    </row>
    <row r="7" spans="1:44" ht="27" customHeight="1" x14ac:dyDescent="0.25">
      <c r="A7" s="21">
        <v>1</v>
      </c>
      <c r="B7" s="143" t="s">
        <v>44</v>
      </c>
      <c r="C7" s="31" t="s">
        <v>58</v>
      </c>
      <c r="D7" s="31" t="s">
        <v>45</v>
      </c>
      <c r="E7" s="34">
        <v>22</v>
      </c>
      <c r="F7" s="45" t="s">
        <v>47</v>
      </c>
      <c r="G7" s="9">
        <v>2201</v>
      </c>
      <c r="H7" s="10" t="s">
        <v>59</v>
      </c>
      <c r="I7" s="11" t="s">
        <v>60</v>
      </c>
      <c r="J7" s="12" t="s">
        <v>61</v>
      </c>
      <c r="K7" s="13" t="s">
        <v>62</v>
      </c>
      <c r="L7" s="10" t="s">
        <v>63</v>
      </c>
      <c r="M7" s="10" t="s">
        <v>53</v>
      </c>
      <c r="N7" s="10" t="s">
        <v>64</v>
      </c>
      <c r="O7" s="24"/>
      <c r="P7" s="25"/>
      <c r="Q7" s="27"/>
      <c r="R7" s="27"/>
      <c r="S7" s="27"/>
      <c r="T7" s="26"/>
      <c r="U7" s="27"/>
      <c r="V7" s="27"/>
      <c r="W7" s="27"/>
      <c r="X7" s="27"/>
      <c r="Y7" s="27"/>
      <c r="Z7" s="28"/>
      <c r="AA7" s="27"/>
      <c r="AB7" s="27"/>
      <c r="AC7" s="27"/>
      <c r="AD7" s="27"/>
      <c r="AE7" s="27"/>
      <c r="AF7" s="27"/>
      <c r="AG7" s="27"/>
      <c r="AH7" s="27"/>
      <c r="AI7" s="27"/>
      <c r="AJ7" s="27"/>
      <c r="AK7" s="27"/>
      <c r="AL7" s="27"/>
      <c r="AM7" s="19">
        <f t="shared" ref="AM7:AM73" si="0">SUM(Q7:AL7)</f>
        <v>0</v>
      </c>
      <c r="AN7" s="20" t="s">
        <v>57</v>
      </c>
      <c r="AO7" s="56"/>
      <c r="AP7" s="56"/>
      <c r="AQ7" s="56"/>
      <c r="AR7" s="56"/>
    </row>
    <row r="8" spans="1:44" ht="27" customHeight="1" x14ac:dyDescent="0.25">
      <c r="A8" s="21">
        <v>1</v>
      </c>
      <c r="B8" s="143" t="s">
        <v>44</v>
      </c>
      <c r="C8" s="31" t="s">
        <v>65</v>
      </c>
      <c r="D8" s="31" t="s">
        <v>45</v>
      </c>
      <c r="E8" s="34">
        <v>22</v>
      </c>
      <c r="F8" s="45" t="s">
        <v>47</v>
      </c>
      <c r="G8" s="9">
        <v>2201</v>
      </c>
      <c r="H8" s="10" t="s">
        <v>59</v>
      </c>
      <c r="I8" s="11" t="s">
        <v>60</v>
      </c>
      <c r="J8" s="12" t="s">
        <v>61</v>
      </c>
      <c r="K8" s="13" t="s">
        <v>62</v>
      </c>
      <c r="L8" s="10" t="s">
        <v>63</v>
      </c>
      <c r="M8" s="10" t="s">
        <v>53</v>
      </c>
      <c r="N8" s="10" t="s">
        <v>66</v>
      </c>
      <c r="O8" s="14" t="s">
        <v>55</v>
      </c>
      <c r="P8" s="15" t="s">
        <v>56</v>
      </c>
      <c r="Q8" s="27"/>
      <c r="R8" s="27"/>
      <c r="S8" s="27"/>
      <c r="T8" s="26"/>
      <c r="U8" s="27"/>
      <c r="V8" s="147">
        <f>1306270958</f>
        <v>1306270958</v>
      </c>
      <c r="W8" s="27"/>
      <c r="X8" s="27"/>
      <c r="Y8" s="27"/>
      <c r="Z8" s="27"/>
      <c r="AA8" s="27"/>
      <c r="AB8" s="27"/>
      <c r="AC8" s="27"/>
      <c r="AD8" s="27"/>
      <c r="AE8" s="27"/>
      <c r="AF8" s="27"/>
      <c r="AG8" s="27"/>
      <c r="AH8" s="27"/>
      <c r="AI8" s="27"/>
      <c r="AJ8" s="27"/>
      <c r="AK8" s="27"/>
      <c r="AL8" s="27"/>
      <c r="AM8" s="19">
        <f t="shared" si="0"/>
        <v>1306270958</v>
      </c>
      <c r="AN8" s="20" t="s">
        <v>57</v>
      </c>
      <c r="AO8" s="56"/>
      <c r="AP8" s="56"/>
      <c r="AQ8" s="56"/>
      <c r="AR8" s="56"/>
    </row>
    <row r="9" spans="1:44" ht="27" customHeight="1" x14ac:dyDescent="0.25">
      <c r="A9" s="21">
        <v>1</v>
      </c>
      <c r="B9" s="143" t="s">
        <v>44</v>
      </c>
      <c r="C9" s="31" t="s">
        <v>67</v>
      </c>
      <c r="D9" s="31" t="s">
        <v>45</v>
      </c>
      <c r="E9" s="34">
        <v>22</v>
      </c>
      <c r="F9" s="45" t="s">
        <v>47</v>
      </c>
      <c r="G9" s="9">
        <v>2201</v>
      </c>
      <c r="H9" s="10" t="s">
        <v>68</v>
      </c>
      <c r="I9" s="13" t="s">
        <v>69</v>
      </c>
      <c r="J9" s="12" t="s">
        <v>70</v>
      </c>
      <c r="K9" s="13" t="s">
        <v>71</v>
      </c>
      <c r="L9" s="10" t="s">
        <v>72</v>
      </c>
      <c r="M9" s="10" t="s">
        <v>53</v>
      </c>
      <c r="N9" s="10" t="s">
        <v>73</v>
      </c>
      <c r="O9" s="29" t="s">
        <v>74</v>
      </c>
      <c r="P9" s="15" t="s">
        <v>75</v>
      </c>
      <c r="Q9" s="18">
        <f>263337820-2128879</f>
        <v>261208941</v>
      </c>
      <c r="R9" s="18">
        <f>2794449326+69763345</f>
        <v>2864212671</v>
      </c>
      <c r="S9" s="27"/>
      <c r="T9" s="26"/>
      <c r="U9" s="27"/>
      <c r="V9" s="27"/>
      <c r="W9" s="27"/>
      <c r="X9" s="27"/>
      <c r="Y9" s="27"/>
      <c r="Z9" s="27">
        <f>1096700000</f>
        <v>1096700000</v>
      </c>
      <c r="AA9" s="27"/>
      <c r="AB9" s="27"/>
      <c r="AC9" s="27"/>
      <c r="AD9" s="27"/>
      <c r="AE9" s="27"/>
      <c r="AF9" s="27"/>
      <c r="AG9" s="27"/>
      <c r="AH9" s="27"/>
      <c r="AI9" s="27"/>
      <c r="AJ9" s="27"/>
      <c r="AK9" s="27"/>
      <c r="AL9" s="148">
        <f>1000000</f>
        <v>1000000</v>
      </c>
      <c r="AM9" s="19">
        <f t="shared" si="0"/>
        <v>4223121612</v>
      </c>
      <c r="AN9" s="20" t="s">
        <v>57</v>
      </c>
      <c r="AO9" s="56"/>
      <c r="AP9" s="56"/>
      <c r="AQ9" s="56"/>
      <c r="AR9" s="56"/>
    </row>
    <row r="10" spans="1:44" ht="27" customHeight="1" x14ac:dyDescent="0.25">
      <c r="A10" s="21">
        <v>1</v>
      </c>
      <c r="B10" s="143" t="s">
        <v>44</v>
      </c>
      <c r="C10" s="31" t="s">
        <v>76</v>
      </c>
      <c r="D10" s="31" t="s">
        <v>45</v>
      </c>
      <c r="E10" s="34">
        <v>22</v>
      </c>
      <c r="F10" s="45" t="s">
        <v>47</v>
      </c>
      <c r="G10" s="9">
        <v>2201</v>
      </c>
      <c r="H10" s="10" t="s">
        <v>77</v>
      </c>
      <c r="I10" s="11" t="s">
        <v>78</v>
      </c>
      <c r="J10" s="12" t="s">
        <v>79</v>
      </c>
      <c r="K10" s="13" t="s">
        <v>80</v>
      </c>
      <c r="L10" s="10" t="s">
        <v>81</v>
      </c>
      <c r="M10" s="10" t="s">
        <v>53</v>
      </c>
      <c r="N10" s="10" t="s">
        <v>82</v>
      </c>
      <c r="O10" s="14" t="s">
        <v>55</v>
      </c>
      <c r="P10" s="15" t="s">
        <v>56</v>
      </c>
      <c r="Q10" s="27"/>
      <c r="R10" s="209"/>
      <c r="S10" s="27"/>
      <c r="T10" s="26"/>
      <c r="U10" s="27"/>
      <c r="V10" s="208">
        <f>150000000</f>
        <v>150000000</v>
      </c>
      <c r="W10" s="27"/>
      <c r="X10" s="27"/>
      <c r="Y10" s="27"/>
      <c r="Z10" s="28"/>
      <c r="AA10" s="27"/>
      <c r="AB10" s="27"/>
      <c r="AC10" s="27"/>
      <c r="AD10" s="27"/>
      <c r="AE10" s="27"/>
      <c r="AF10" s="27"/>
      <c r="AG10" s="27"/>
      <c r="AH10" s="27"/>
      <c r="AI10" s="27"/>
      <c r="AJ10" s="27"/>
      <c r="AK10" s="27"/>
      <c r="AL10" s="27"/>
      <c r="AM10" s="19">
        <f t="shared" si="0"/>
        <v>150000000</v>
      </c>
      <c r="AN10" s="20" t="s">
        <v>57</v>
      </c>
      <c r="AO10" s="56"/>
      <c r="AP10" s="56"/>
      <c r="AQ10" s="56"/>
      <c r="AR10" s="56"/>
    </row>
    <row r="11" spans="1:44" ht="27" customHeight="1" x14ac:dyDescent="0.25">
      <c r="A11" s="21">
        <v>1</v>
      </c>
      <c r="B11" s="143" t="s">
        <v>44</v>
      </c>
      <c r="C11" s="31" t="s">
        <v>83</v>
      </c>
      <c r="D11" s="31" t="s">
        <v>45</v>
      </c>
      <c r="E11" s="34">
        <v>22</v>
      </c>
      <c r="F11" s="45" t="s">
        <v>47</v>
      </c>
      <c r="G11" s="9">
        <v>2201</v>
      </c>
      <c r="H11" s="10" t="s">
        <v>84</v>
      </c>
      <c r="I11" s="13" t="s">
        <v>85</v>
      </c>
      <c r="J11" s="10" t="s">
        <v>86</v>
      </c>
      <c r="K11" s="13" t="s">
        <v>87</v>
      </c>
      <c r="L11" s="10" t="s">
        <v>88</v>
      </c>
      <c r="M11" s="10" t="s">
        <v>53</v>
      </c>
      <c r="N11" s="10" t="s">
        <v>89</v>
      </c>
      <c r="O11" s="14" t="s">
        <v>55</v>
      </c>
      <c r="P11" s="15" t="s">
        <v>56</v>
      </c>
      <c r="Q11" s="27"/>
      <c r="R11" s="27"/>
      <c r="S11" s="27"/>
      <c r="T11" s="26"/>
      <c r="U11" s="27"/>
      <c r="V11" s="146">
        <f>50000000</f>
        <v>50000000</v>
      </c>
      <c r="W11" s="27"/>
      <c r="X11" s="27"/>
      <c r="Y11" s="27"/>
      <c r="Z11" s="27"/>
      <c r="AA11" s="27"/>
      <c r="AB11" s="27"/>
      <c r="AC11" s="27"/>
      <c r="AD11" s="27"/>
      <c r="AE11" s="27"/>
      <c r="AF11" s="27"/>
      <c r="AG11" s="27"/>
      <c r="AH11" s="27"/>
      <c r="AI11" s="27"/>
      <c r="AJ11" s="27"/>
      <c r="AK11" s="27"/>
      <c r="AL11" s="27"/>
      <c r="AM11" s="19">
        <f t="shared" si="0"/>
        <v>50000000</v>
      </c>
      <c r="AN11" s="20" t="s">
        <v>57</v>
      </c>
      <c r="AO11" s="56"/>
      <c r="AP11" s="56"/>
      <c r="AQ11" s="56"/>
      <c r="AR11" s="56"/>
    </row>
    <row r="12" spans="1:44" s="33" customFormat="1" ht="27" customHeight="1" x14ac:dyDescent="0.25">
      <c r="A12" s="30">
        <v>1</v>
      </c>
      <c r="B12" s="143" t="s">
        <v>44</v>
      </c>
      <c r="C12" s="31" t="s">
        <v>90</v>
      </c>
      <c r="D12" s="31" t="s">
        <v>45</v>
      </c>
      <c r="E12" s="34">
        <v>22</v>
      </c>
      <c r="F12" s="45" t="s">
        <v>47</v>
      </c>
      <c r="G12" s="9">
        <v>2201</v>
      </c>
      <c r="H12" s="10" t="s">
        <v>91</v>
      </c>
      <c r="I12" s="13" t="s">
        <v>92</v>
      </c>
      <c r="J12" s="10" t="s">
        <v>93</v>
      </c>
      <c r="K12" s="13" t="s">
        <v>94</v>
      </c>
      <c r="L12" s="10" t="s">
        <v>95</v>
      </c>
      <c r="M12" s="10" t="s">
        <v>53</v>
      </c>
      <c r="N12" s="10" t="s">
        <v>96</v>
      </c>
      <c r="O12" s="14" t="s">
        <v>55</v>
      </c>
      <c r="P12" s="15" t="s">
        <v>56</v>
      </c>
      <c r="Q12" s="27"/>
      <c r="R12" s="27"/>
      <c r="S12" s="27"/>
      <c r="T12" s="27"/>
      <c r="U12" s="27"/>
      <c r="V12" s="147">
        <f>472936640</f>
        <v>472936640</v>
      </c>
      <c r="W12" s="27"/>
      <c r="X12" s="27"/>
      <c r="Y12" s="27"/>
      <c r="Z12" s="27"/>
      <c r="AA12" s="27"/>
      <c r="AB12" s="27"/>
      <c r="AC12" s="27"/>
      <c r="AD12" s="27"/>
      <c r="AE12" s="27"/>
      <c r="AF12" s="27"/>
      <c r="AG12" s="27"/>
      <c r="AH12" s="27"/>
      <c r="AI12" s="27"/>
      <c r="AJ12" s="27"/>
      <c r="AK12" s="27"/>
      <c r="AL12" s="27"/>
      <c r="AM12" s="19">
        <f t="shared" si="0"/>
        <v>472936640</v>
      </c>
      <c r="AN12" s="20" t="s">
        <v>57</v>
      </c>
      <c r="AO12" s="56"/>
      <c r="AP12" s="56"/>
      <c r="AQ12" s="56"/>
      <c r="AR12" s="56"/>
    </row>
    <row r="13" spans="1:44" ht="27" customHeight="1" x14ac:dyDescent="0.25">
      <c r="A13" s="21">
        <v>1</v>
      </c>
      <c r="B13" s="143" t="s">
        <v>44</v>
      </c>
      <c r="C13" s="31" t="s">
        <v>97</v>
      </c>
      <c r="D13" s="31" t="s">
        <v>98</v>
      </c>
      <c r="E13" s="34">
        <v>39</v>
      </c>
      <c r="F13" s="31" t="s">
        <v>99</v>
      </c>
      <c r="G13" s="8">
        <v>3904</v>
      </c>
      <c r="H13" s="10" t="s">
        <v>100</v>
      </c>
      <c r="I13" s="13" t="s">
        <v>101</v>
      </c>
      <c r="J13" s="10" t="s">
        <v>102</v>
      </c>
      <c r="K13" s="13" t="s">
        <v>103</v>
      </c>
      <c r="L13" s="10" t="s">
        <v>104</v>
      </c>
      <c r="M13" s="10" t="s">
        <v>53</v>
      </c>
      <c r="N13" s="10" t="s">
        <v>97</v>
      </c>
      <c r="O13" s="22"/>
      <c r="P13" s="23"/>
      <c r="Q13" s="26"/>
      <c r="R13" s="26"/>
      <c r="S13" s="26"/>
      <c r="T13" s="26"/>
      <c r="U13" s="27"/>
      <c r="V13" s="27"/>
      <c r="W13" s="27"/>
      <c r="X13" s="27"/>
      <c r="Y13" s="27"/>
      <c r="Z13" s="27"/>
      <c r="AA13" s="27"/>
      <c r="AB13" s="27"/>
      <c r="AC13" s="27"/>
      <c r="AD13" s="27"/>
      <c r="AE13" s="27"/>
      <c r="AF13" s="27"/>
      <c r="AG13" s="27"/>
      <c r="AH13" s="27"/>
      <c r="AI13" s="27"/>
      <c r="AJ13" s="27"/>
      <c r="AK13" s="27"/>
      <c r="AL13" s="27"/>
      <c r="AM13" s="19">
        <f t="shared" si="0"/>
        <v>0</v>
      </c>
      <c r="AN13" s="20" t="s">
        <v>57</v>
      </c>
      <c r="AO13" s="56"/>
      <c r="AP13" s="56"/>
      <c r="AQ13" s="56"/>
      <c r="AR13" s="56"/>
    </row>
    <row r="14" spans="1:44" ht="27" customHeight="1" x14ac:dyDescent="0.25">
      <c r="A14" s="21">
        <v>1</v>
      </c>
      <c r="B14" s="143" t="s">
        <v>44</v>
      </c>
      <c r="C14" s="31" t="s">
        <v>105</v>
      </c>
      <c r="D14" s="31" t="s">
        <v>45</v>
      </c>
      <c r="E14" s="34">
        <v>22</v>
      </c>
      <c r="F14" s="45" t="s">
        <v>47</v>
      </c>
      <c r="G14" s="9">
        <v>2201</v>
      </c>
      <c r="H14" s="10" t="s">
        <v>106</v>
      </c>
      <c r="I14" s="11" t="s">
        <v>107</v>
      </c>
      <c r="J14" s="10" t="s">
        <v>108</v>
      </c>
      <c r="K14" s="13" t="s">
        <v>109</v>
      </c>
      <c r="L14" s="10" t="s">
        <v>110</v>
      </c>
      <c r="M14" s="10" t="s">
        <v>53</v>
      </c>
      <c r="N14" s="10" t="s">
        <v>111</v>
      </c>
      <c r="O14" s="14" t="s">
        <v>55</v>
      </c>
      <c r="P14" s="15" t="s">
        <v>56</v>
      </c>
      <c r="Q14" s="26"/>
      <c r="R14" s="26"/>
      <c r="S14" s="26"/>
      <c r="T14" s="26"/>
      <c r="U14" s="27"/>
      <c r="V14" s="27">
        <f>10000000</f>
        <v>10000000</v>
      </c>
      <c r="W14" s="27"/>
      <c r="X14" s="27"/>
      <c r="Y14" s="27"/>
      <c r="Z14" s="27"/>
      <c r="AA14" s="27"/>
      <c r="AB14" s="27"/>
      <c r="AC14" s="27"/>
      <c r="AD14" s="27"/>
      <c r="AE14" s="27"/>
      <c r="AF14" s="27"/>
      <c r="AG14" s="27"/>
      <c r="AH14" s="27"/>
      <c r="AI14" s="27"/>
      <c r="AJ14" s="27"/>
      <c r="AK14" s="27"/>
      <c r="AL14" s="27"/>
      <c r="AM14" s="19">
        <f t="shared" si="0"/>
        <v>10000000</v>
      </c>
      <c r="AN14" s="20" t="s">
        <v>57</v>
      </c>
      <c r="AO14" s="56"/>
      <c r="AP14" s="56"/>
      <c r="AQ14" s="56"/>
      <c r="AR14" s="56"/>
    </row>
    <row r="15" spans="1:44" ht="27" customHeight="1" x14ac:dyDescent="0.25">
      <c r="A15" s="21">
        <v>1</v>
      </c>
      <c r="B15" s="143" t="s">
        <v>44</v>
      </c>
      <c r="C15" s="31" t="s">
        <v>112</v>
      </c>
      <c r="D15" s="31" t="s">
        <v>45</v>
      </c>
      <c r="E15" s="34">
        <v>22</v>
      </c>
      <c r="F15" s="45" t="s">
        <v>47</v>
      </c>
      <c r="G15" s="9">
        <v>2201</v>
      </c>
      <c r="H15" s="10" t="s">
        <v>113</v>
      </c>
      <c r="I15" s="11" t="s">
        <v>114</v>
      </c>
      <c r="J15" s="10" t="s">
        <v>115</v>
      </c>
      <c r="K15" s="13" t="s">
        <v>116</v>
      </c>
      <c r="L15" s="10" t="s">
        <v>117</v>
      </c>
      <c r="M15" s="10" t="s">
        <v>53</v>
      </c>
      <c r="N15" s="10" t="s">
        <v>118</v>
      </c>
      <c r="O15" s="14" t="s">
        <v>55</v>
      </c>
      <c r="P15" s="15" t="s">
        <v>56</v>
      </c>
      <c r="Q15" s="26"/>
      <c r="R15" s="26"/>
      <c r="S15" s="26"/>
      <c r="T15" s="26"/>
      <c r="U15" s="27"/>
      <c r="V15" s="27">
        <f>20000000</f>
        <v>20000000</v>
      </c>
      <c r="W15" s="27"/>
      <c r="X15" s="27"/>
      <c r="Y15" s="27"/>
      <c r="Z15" s="27"/>
      <c r="AA15" s="27"/>
      <c r="AB15" s="27"/>
      <c r="AC15" s="27"/>
      <c r="AD15" s="27"/>
      <c r="AE15" s="27"/>
      <c r="AF15" s="27"/>
      <c r="AG15" s="27"/>
      <c r="AH15" s="27"/>
      <c r="AI15" s="27"/>
      <c r="AJ15" s="27"/>
      <c r="AK15" s="27"/>
      <c r="AL15" s="27"/>
      <c r="AM15" s="19">
        <f t="shared" si="0"/>
        <v>20000000</v>
      </c>
      <c r="AN15" s="20" t="s">
        <v>57</v>
      </c>
      <c r="AO15" s="56"/>
      <c r="AP15" s="56"/>
      <c r="AQ15" s="56"/>
      <c r="AR15" s="56"/>
    </row>
    <row r="16" spans="1:44" ht="27" customHeight="1" x14ac:dyDescent="0.25">
      <c r="A16" s="21">
        <v>1</v>
      </c>
      <c r="B16" s="143" t="s">
        <v>44</v>
      </c>
      <c r="C16" s="31" t="s">
        <v>119</v>
      </c>
      <c r="D16" s="31" t="s">
        <v>45</v>
      </c>
      <c r="E16" s="34">
        <v>22</v>
      </c>
      <c r="F16" s="45" t="s">
        <v>47</v>
      </c>
      <c r="G16" s="9">
        <v>2201</v>
      </c>
      <c r="H16" s="10" t="s">
        <v>48</v>
      </c>
      <c r="I16" s="11" t="s">
        <v>49</v>
      </c>
      <c r="J16" s="10" t="s">
        <v>50</v>
      </c>
      <c r="K16" s="13" t="s">
        <v>51</v>
      </c>
      <c r="L16" s="10" t="s">
        <v>52</v>
      </c>
      <c r="M16" s="10" t="s">
        <v>53</v>
      </c>
      <c r="N16" s="10" t="s">
        <v>120</v>
      </c>
      <c r="O16" s="14" t="s">
        <v>55</v>
      </c>
      <c r="P16" s="15" t="s">
        <v>56</v>
      </c>
      <c r="Q16" s="26"/>
      <c r="R16" s="26"/>
      <c r="S16" s="26"/>
      <c r="T16" s="26"/>
      <c r="U16" s="27"/>
      <c r="V16" s="148">
        <f>560027094</f>
        <v>560027094</v>
      </c>
      <c r="W16" s="27"/>
      <c r="X16" s="27"/>
      <c r="Y16" s="27"/>
      <c r="Z16" s="27"/>
      <c r="AA16" s="27"/>
      <c r="AB16" s="27"/>
      <c r="AC16" s="27"/>
      <c r="AD16" s="27"/>
      <c r="AE16" s="27"/>
      <c r="AF16" s="27"/>
      <c r="AG16" s="27"/>
      <c r="AH16" s="27"/>
      <c r="AI16" s="27"/>
      <c r="AJ16" s="27"/>
      <c r="AK16" s="27"/>
      <c r="AL16" s="27"/>
      <c r="AM16" s="19">
        <f t="shared" si="0"/>
        <v>560027094</v>
      </c>
      <c r="AN16" s="20" t="s">
        <v>57</v>
      </c>
      <c r="AO16" s="56"/>
      <c r="AP16" s="56"/>
      <c r="AQ16" s="56"/>
      <c r="AR16" s="56"/>
    </row>
    <row r="17" spans="1:44" ht="27" customHeight="1" x14ac:dyDescent="0.25">
      <c r="A17" s="21">
        <v>1</v>
      </c>
      <c r="B17" s="143" t="s">
        <v>44</v>
      </c>
      <c r="C17" s="31" t="s">
        <v>121</v>
      </c>
      <c r="D17" s="31" t="s">
        <v>45</v>
      </c>
      <c r="E17" s="34">
        <v>22</v>
      </c>
      <c r="F17" s="45" t="s">
        <v>47</v>
      </c>
      <c r="G17" s="9">
        <v>2201</v>
      </c>
      <c r="H17" s="10" t="s">
        <v>113</v>
      </c>
      <c r="I17" s="11" t="s">
        <v>114</v>
      </c>
      <c r="J17" s="10" t="s">
        <v>115</v>
      </c>
      <c r="K17" s="13" t="s">
        <v>122</v>
      </c>
      <c r="L17" s="10" t="s">
        <v>123</v>
      </c>
      <c r="M17" s="10" t="s">
        <v>53</v>
      </c>
      <c r="N17" s="10" t="s">
        <v>124</v>
      </c>
      <c r="O17" s="14" t="s">
        <v>55</v>
      </c>
      <c r="P17" s="15" t="s">
        <v>56</v>
      </c>
      <c r="Q17" s="26"/>
      <c r="R17" s="26"/>
      <c r="S17" s="26"/>
      <c r="T17" s="26"/>
      <c r="U17" s="27"/>
      <c r="V17" s="27">
        <f>53000000</f>
        <v>53000000</v>
      </c>
      <c r="W17" s="27"/>
      <c r="X17" s="27"/>
      <c r="Y17" s="27"/>
      <c r="Z17" s="27"/>
      <c r="AA17" s="27"/>
      <c r="AB17" s="27"/>
      <c r="AC17" s="27"/>
      <c r="AD17" s="27"/>
      <c r="AE17" s="27"/>
      <c r="AF17" s="27"/>
      <c r="AG17" s="27"/>
      <c r="AH17" s="27"/>
      <c r="AI17" s="27"/>
      <c r="AJ17" s="27"/>
      <c r="AK17" s="27"/>
      <c r="AL17" s="27"/>
      <c r="AM17" s="19">
        <f t="shared" si="0"/>
        <v>53000000</v>
      </c>
      <c r="AN17" s="20" t="s">
        <v>57</v>
      </c>
      <c r="AO17" s="56"/>
      <c r="AP17" s="56"/>
      <c r="AQ17" s="56"/>
      <c r="AR17" s="56"/>
    </row>
    <row r="18" spans="1:44" ht="27" customHeight="1" x14ac:dyDescent="0.25">
      <c r="A18" s="21"/>
      <c r="B18" s="143" t="s">
        <v>44</v>
      </c>
      <c r="C18" s="31"/>
      <c r="D18" s="31" t="s">
        <v>45</v>
      </c>
      <c r="E18" s="34">
        <v>22</v>
      </c>
      <c r="F18" s="31" t="s">
        <v>47</v>
      </c>
      <c r="G18" s="34">
        <v>2201</v>
      </c>
      <c r="H18" s="35" t="s">
        <v>125</v>
      </c>
      <c r="I18" s="11">
        <v>2201074</v>
      </c>
      <c r="J18" s="36" t="s">
        <v>126</v>
      </c>
      <c r="K18" s="37">
        <v>220107401</v>
      </c>
      <c r="L18" s="35" t="s">
        <v>127</v>
      </c>
      <c r="M18" s="38" t="s">
        <v>53</v>
      </c>
      <c r="N18" s="39" t="s">
        <v>128</v>
      </c>
      <c r="O18" s="40"/>
      <c r="P18" s="25"/>
      <c r="Q18" s="26"/>
      <c r="R18" s="26"/>
      <c r="S18" s="26"/>
      <c r="T18" s="26"/>
      <c r="U18" s="27"/>
      <c r="V18" s="33"/>
      <c r="W18" s="27"/>
      <c r="X18" s="27"/>
      <c r="Y18" s="27"/>
      <c r="Z18" s="27"/>
      <c r="AA18" s="27"/>
      <c r="AB18" s="27"/>
      <c r="AC18" s="27"/>
      <c r="AD18" s="27"/>
      <c r="AE18" s="27"/>
      <c r="AF18" s="27"/>
      <c r="AG18" s="27"/>
      <c r="AH18" s="27"/>
      <c r="AI18" s="27"/>
      <c r="AJ18" s="27"/>
      <c r="AK18" s="27"/>
      <c r="AL18" s="27"/>
      <c r="AM18" s="19">
        <f t="shared" si="0"/>
        <v>0</v>
      </c>
      <c r="AN18" s="20" t="s">
        <v>57</v>
      </c>
      <c r="AO18" s="56"/>
      <c r="AP18" s="56"/>
      <c r="AQ18" s="56"/>
      <c r="AR18" s="56"/>
    </row>
    <row r="19" spans="1:44" ht="27" customHeight="1" x14ac:dyDescent="0.25">
      <c r="A19" s="21">
        <v>1</v>
      </c>
      <c r="B19" s="143" t="s">
        <v>44</v>
      </c>
      <c r="C19" s="31" t="s">
        <v>129</v>
      </c>
      <c r="D19" s="31" t="s">
        <v>45</v>
      </c>
      <c r="E19" s="34">
        <v>22</v>
      </c>
      <c r="F19" s="45" t="s">
        <v>47</v>
      </c>
      <c r="G19" s="9">
        <v>2201</v>
      </c>
      <c r="H19" s="10" t="s">
        <v>130</v>
      </c>
      <c r="I19" s="13" t="s">
        <v>131</v>
      </c>
      <c r="J19" s="10" t="s">
        <v>132</v>
      </c>
      <c r="K19" s="13" t="s">
        <v>133</v>
      </c>
      <c r="L19" s="10" t="s">
        <v>134</v>
      </c>
      <c r="M19" s="10" t="s">
        <v>53</v>
      </c>
      <c r="N19" s="10" t="s">
        <v>135</v>
      </c>
      <c r="O19" s="14" t="s">
        <v>55</v>
      </c>
      <c r="P19" s="15" t="s">
        <v>56</v>
      </c>
      <c r="Q19" s="26"/>
      <c r="R19" s="26"/>
      <c r="S19" s="26"/>
      <c r="T19" s="26"/>
      <c r="U19" s="27"/>
      <c r="V19" s="27">
        <f>20000000</f>
        <v>20000000</v>
      </c>
      <c r="W19" s="27"/>
      <c r="X19" s="27"/>
      <c r="Y19" s="27"/>
      <c r="Z19" s="27"/>
      <c r="AA19" s="27"/>
      <c r="AB19" s="27"/>
      <c r="AC19" s="27"/>
      <c r="AD19" s="27"/>
      <c r="AE19" s="27"/>
      <c r="AF19" s="27"/>
      <c r="AG19" s="27"/>
      <c r="AH19" s="27"/>
      <c r="AI19" s="27"/>
      <c r="AJ19" s="27"/>
      <c r="AK19" s="27"/>
      <c r="AL19" s="27"/>
      <c r="AM19" s="19">
        <f t="shared" si="0"/>
        <v>20000000</v>
      </c>
      <c r="AN19" s="20" t="s">
        <v>57</v>
      </c>
      <c r="AO19" s="56"/>
      <c r="AP19" s="56"/>
      <c r="AQ19" s="56"/>
      <c r="AR19" s="56"/>
    </row>
    <row r="20" spans="1:44" ht="27" customHeight="1" x14ac:dyDescent="0.25">
      <c r="A20" s="21">
        <v>1</v>
      </c>
      <c r="B20" s="143" t="s">
        <v>44</v>
      </c>
      <c r="C20" s="31" t="s">
        <v>136</v>
      </c>
      <c r="D20" s="31" t="s">
        <v>45</v>
      </c>
      <c r="E20" s="34">
        <v>22</v>
      </c>
      <c r="F20" s="45" t="s">
        <v>47</v>
      </c>
      <c r="G20" s="9">
        <v>2201</v>
      </c>
      <c r="H20" s="10" t="s">
        <v>137</v>
      </c>
      <c r="I20" s="13" t="s">
        <v>138</v>
      </c>
      <c r="J20" s="10" t="s">
        <v>139</v>
      </c>
      <c r="K20" s="13" t="s">
        <v>140</v>
      </c>
      <c r="L20" s="10" t="s">
        <v>141</v>
      </c>
      <c r="M20" s="10" t="s">
        <v>53</v>
      </c>
      <c r="N20" s="10" t="s">
        <v>142</v>
      </c>
      <c r="O20" s="14" t="s">
        <v>55</v>
      </c>
      <c r="P20" s="15" t="s">
        <v>56</v>
      </c>
      <c r="Q20" s="26"/>
      <c r="R20" s="26"/>
      <c r="S20" s="26"/>
      <c r="T20" s="26"/>
      <c r="U20" s="27"/>
      <c r="V20" s="27">
        <f>14509193</f>
        <v>14509193</v>
      </c>
      <c r="W20" s="27"/>
      <c r="X20" s="27"/>
      <c r="Y20" s="27"/>
      <c r="Z20" s="27"/>
      <c r="AA20" s="27"/>
      <c r="AB20" s="27"/>
      <c r="AC20" s="27"/>
      <c r="AD20" s="27"/>
      <c r="AE20" s="27"/>
      <c r="AF20" s="27"/>
      <c r="AG20" s="27"/>
      <c r="AH20" s="27"/>
      <c r="AI20" s="27"/>
      <c r="AJ20" s="27"/>
      <c r="AK20" s="27"/>
      <c r="AL20" s="27"/>
      <c r="AM20" s="19">
        <f t="shared" si="0"/>
        <v>14509193</v>
      </c>
      <c r="AN20" s="20" t="s">
        <v>57</v>
      </c>
      <c r="AO20" s="56"/>
      <c r="AP20" s="56"/>
      <c r="AQ20" s="56"/>
      <c r="AR20" s="56"/>
    </row>
    <row r="21" spans="1:44" ht="27" customHeight="1" x14ac:dyDescent="0.25">
      <c r="A21" s="30">
        <v>1</v>
      </c>
      <c r="B21" s="143" t="s">
        <v>44</v>
      </c>
      <c r="C21" s="31" t="s">
        <v>143</v>
      </c>
      <c r="D21" s="31" t="s">
        <v>45</v>
      </c>
      <c r="E21" s="34">
        <v>22</v>
      </c>
      <c r="F21" s="45" t="s">
        <v>47</v>
      </c>
      <c r="G21" s="46">
        <v>2201</v>
      </c>
      <c r="H21" s="35" t="s">
        <v>144</v>
      </c>
      <c r="I21" s="11" t="s">
        <v>145</v>
      </c>
      <c r="J21" s="35" t="s">
        <v>146</v>
      </c>
      <c r="K21" s="11" t="s">
        <v>147</v>
      </c>
      <c r="L21" s="35" t="s">
        <v>148</v>
      </c>
      <c r="M21" s="35" t="s">
        <v>53</v>
      </c>
      <c r="N21" s="35" t="s">
        <v>149</v>
      </c>
      <c r="O21" s="30"/>
      <c r="P21" s="32"/>
      <c r="Q21" s="27"/>
      <c r="R21" s="27"/>
      <c r="S21" s="27"/>
      <c r="T21" s="27"/>
      <c r="U21" s="27"/>
      <c r="V21" s="27"/>
      <c r="W21" s="27"/>
      <c r="X21" s="27"/>
      <c r="Y21" s="27"/>
      <c r="Z21" s="27"/>
      <c r="AA21" s="27"/>
      <c r="AB21" s="27"/>
      <c r="AC21" s="27"/>
      <c r="AD21" s="27"/>
      <c r="AE21" s="27"/>
      <c r="AF21" s="27"/>
      <c r="AG21" s="27"/>
      <c r="AH21" s="27"/>
      <c r="AI21" s="27"/>
      <c r="AJ21" s="27"/>
      <c r="AK21" s="27"/>
      <c r="AL21" s="27"/>
      <c r="AM21" s="19">
        <f t="shared" si="0"/>
        <v>0</v>
      </c>
      <c r="AN21" s="61" t="s">
        <v>57</v>
      </c>
      <c r="AO21" s="56"/>
      <c r="AP21" s="56"/>
      <c r="AQ21" s="56"/>
      <c r="AR21" s="56"/>
    </row>
    <row r="22" spans="1:44" ht="27" customHeight="1" x14ac:dyDescent="0.25">
      <c r="A22" s="30">
        <v>1</v>
      </c>
      <c r="B22" s="143" t="s">
        <v>44</v>
      </c>
      <c r="C22" s="31" t="s">
        <v>150</v>
      </c>
      <c r="D22" s="31" t="s">
        <v>45</v>
      </c>
      <c r="E22" s="34">
        <v>22</v>
      </c>
      <c r="F22" s="45" t="s">
        <v>47</v>
      </c>
      <c r="G22" s="46">
        <v>2201</v>
      </c>
      <c r="H22" s="35" t="s">
        <v>151</v>
      </c>
      <c r="I22" s="11" t="s">
        <v>152</v>
      </c>
      <c r="J22" s="35" t="s">
        <v>153</v>
      </c>
      <c r="K22" s="11" t="s">
        <v>154</v>
      </c>
      <c r="L22" s="35" t="s">
        <v>155</v>
      </c>
      <c r="M22" s="35" t="s">
        <v>53</v>
      </c>
      <c r="N22" s="35" t="s">
        <v>156</v>
      </c>
      <c r="O22" s="68" t="s">
        <v>157</v>
      </c>
      <c r="P22" s="144" t="s">
        <v>158</v>
      </c>
      <c r="Q22" s="27"/>
      <c r="R22" s="27"/>
      <c r="S22" s="27"/>
      <c r="T22" s="27"/>
      <c r="U22" s="27"/>
      <c r="V22" s="27">
        <f>100000000</f>
        <v>100000000</v>
      </c>
      <c r="W22" s="27"/>
      <c r="X22" s="27">
        <v>1000000000</v>
      </c>
      <c r="Y22" s="27"/>
      <c r="Z22" s="33"/>
      <c r="AA22" s="27"/>
      <c r="AB22" s="27"/>
      <c r="AC22" s="27"/>
      <c r="AD22" s="27"/>
      <c r="AE22" s="27"/>
      <c r="AF22" s="27"/>
      <c r="AG22" s="27"/>
      <c r="AH22" s="27"/>
      <c r="AI22" s="27"/>
      <c r="AJ22" s="27"/>
      <c r="AK22" s="27"/>
      <c r="AL22" s="27"/>
      <c r="AM22" s="19">
        <f t="shared" si="0"/>
        <v>1100000000</v>
      </c>
      <c r="AN22" s="61" t="s">
        <v>57</v>
      </c>
      <c r="AO22" s="56"/>
      <c r="AP22" s="56"/>
      <c r="AQ22" s="56"/>
      <c r="AR22" s="56"/>
    </row>
    <row r="23" spans="1:44" ht="27" customHeight="1" x14ac:dyDescent="0.25">
      <c r="A23" s="30">
        <v>1</v>
      </c>
      <c r="B23" s="143" t="s">
        <v>44</v>
      </c>
      <c r="C23" s="31" t="s">
        <v>159</v>
      </c>
      <c r="D23" s="31" t="s">
        <v>45</v>
      </c>
      <c r="E23" s="34">
        <v>22</v>
      </c>
      <c r="F23" s="45" t="s">
        <v>47</v>
      </c>
      <c r="G23" s="46">
        <v>2201</v>
      </c>
      <c r="H23" s="35" t="s">
        <v>160</v>
      </c>
      <c r="I23" s="11" t="s">
        <v>161</v>
      </c>
      <c r="J23" s="35" t="s">
        <v>162</v>
      </c>
      <c r="K23" s="11" t="s">
        <v>163</v>
      </c>
      <c r="L23" s="35" t="s">
        <v>164</v>
      </c>
      <c r="M23" s="35" t="s">
        <v>53</v>
      </c>
      <c r="N23" s="35" t="s">
        <v>165</v>
      </c>
      <c r="O23" s="145" t="s">
        <v>166</v>
      </c>
      <c r="P23" s="41" t="s">
        <v>167</v>
      </c>
      <c r="Q23" s="27"/>
      <c r="R23" s="27"/>
      <c r="S23" s="27"/>
      <c r="T23" s="27"/>
      <c r="U23" s="27"/>
      <c r="V23" s="146">
        <f>100000000</f>
        <v>100000000</v>
      </c>
      <c r="W23" s="27"/>
      <c r="X23" s="27"/>
      <c r="Y23" s="27"/>
      <c r="Z23" s="27"/>
      <c r="AA23" s="27"/>
      <c r="AB23" s="27"/>
      <c r="AC23" s="27"/>
      <c r="AD23" s="27"/>
      <c r="AE23" s="27"/>
      <c r="AF23" s="27"/>
      <c r="AG23" s="27"/>
      <c r="AH23" s="27"/>
      <c r="AI23" s="27"/>
      <c r="AJ23" s="27"/>
      <c r="AK23" s="27"/>
      <c r="AL23" s="27"/>
      <c r="AM23" s="19">
        <f t="shared" si="0"/>
        <v>100000000</v>
      </c>
      <c r="AN23" s="61" t="s">
        <v>57</v>
      </c>
      <c r="AO23" s="56"/>
      <c r="AP23" s="56"/>
      <c r="AQ23" s="56"/>
      <c r="AR23" s="56"/>
    </row>
    <row r="24" spans="1:44" ht="27" customHeight="1" x14ac:dyDescent="0.25">
      <c r="A24" s="30">
        <v>1</v>
      </c>
      <c r="B24" s="143" t="s">
        <v>44</v>
      </c>
      <c r="C24" s="31" t="s">
        <v>168</v>
      </c>
      <c r="D24" s="31" t="s">
        <v>45</v>
      </c>
      <c r="E24" s="34">
        <v>22</v>
      </c>
      <c r="F24" s="45" t="s">
        <v>47</v>
      </c>
      <c r="G24" s="46">
        <v>2201</v>
      </c>
      <c r="H24" s="35" t="s">
        <v>59</v>
      </c>
      <c r="I24" s="11" t="s">
        <v>60</v>
      </c>
      <c r="J24" s="35" t="s">
        <v>61</v>
      </c>
      <c r="K24" s="11" t="s">
        <v>169</v>
      </c>
      <c r="L24" s="35" t="s">
        <v>170</v>
      </c>
      <c r="M24" s="35" t="s">
        <v>53</v>
      </c>
      <c r="N24" s="35" t="s">
        <v>171</v>
      </c>
      <c r="O24" s="71" t="s">
        <v>55</v>
      </c>
      <c r="P24" s="144" t="s">
        <v>56</v>
      </c>
      <c r="Q24" s="27"/>
      <c r="R24" s="27"/>
      <c r="S24" s="27"/>
      <c r="T24" s="27"/>
      <c r="U24" s="27"/>
      <c r="V24" s="147">
        <f>238366417</f>
        <v>238366417</v>
      </c>
      <c r="W24" s="27"/>
      <c r="X24" s="27"/>
      <c r="Y24" s="27"/>
      <c r="Z24" s="27"/>
      <c r="AA24" s="27"/>
      <c r="AB24" s="27"/>
      <c r="AC24" s="27"/>
      <c r="AD24" s="27"/>
      <c r="AE24" s="27"/>
      <c r="AF24" s="27"/>
      <c r="AG24" s="27"/>
      <c r="AH24" s="27"/>
      <c r="AI24" s="27"/>
      <c r="AJ24" s="27"/>
      <c r="AK24" s="27"/>
      <c r="AL24" s="27"/>
      <c r="AM24" s="19">
        <f t="shared" si="0"/>
        <v>238366417</v>
      </c>
      <c r="AN24" s="61" t="s">
        <v>57</v>
      </c>
      <c r="AO24" s="56"/>
      <c r="AP24" s="56"/>
      <c r="AQ24" s="56"/>
      <c r="AR24" s="56"/>
    </row>
    <row r="25" spans="1:44" s="33" customFormat="1" ht="27" customHeight="1" x14ac:dyDescent="0.25">
      <c r="A25" s="30">
        <v>1</v>
      </c>
      <c r="B25" s="143" t="s">
        <v>44</v>
      </c>
      <c r="C25" s="31" t="s">
        <v>172</v>
      </c>
      <c r="D25" s="31" t="s">
        <v>45</v>
      </c>
      <c r="E25" s="34">
        <v>22</v>
      </c>
      <c r="F25" s="45" t="s">
        <v>47</v>
      </c>
      <c r="G25" s="46">
        <v>2201</v>
      </c>
      <c r="H25" s="35" t="s">
        <v>48</v>
      </c>
      <c r="I25" s="11" t="s">
        <v>49</v>
      </c>
      <c r="J25" s="35" t="s">
        <v>50</v>
      </c>
      <c r="K25" s="11" t="s">
        <v>51</v>
      </c>
      <c r="L25" s="35" t="s">
        <v>52</v>
      </c>
      <c r="M25" s="35" t="s">
        <v>53</v>
      </c>
      <c r="N25" s="35" t="s">
        <v>173</v>
      </c>
      <c r="O25" s="71" t="s">
        <v>55</v>
      </c>
      <c r="P25" s="144" t="s">
        <v>56</v>
      </c>
      <c r="Q25" s="27"/>
      <c r="R25" s="27"/>
      <c r="S25" s="27"/>
      <c r="T25" s="27"/>
      <c r="U25" s="27"/>
      <c r="V25" s="148">
        <f>67294291412</f>
        <v>67294291412</v>
      </c>
      <c r="W25" s="27"/>
      <c r="X25" s="27"/>
      <c r="Y25" s="27"/>
      <c r="Z25" s="27"/>
      <c r="AA25" s="27"/>
      <c r="AB25" s="27"/>
      <c r="AC25" s="27"/>
      <c r="AD25" s="27"/>
      <c r="AE25" s="27"/>
      <c r="AF25" s="27"/>
      <c r="AG25" s="27"/>
      <c r="AH25" s="27"/>
      <c r="AI25" s="27"/>
      <c r="AJ25" s="27"/>
      <c r="AK25" s="27"/>
      <c r="AL25" s="27"/>
      <c r="AM25" s="19">
        <f t="shared" si="0"/>
        <v>67294291412</v>
      </c>
      <c r="AN25" s="61" t="s">
        <v>57</v>
      </c>
      <c r="AO25" s="56"/>
      <c r="AP25" s="56"/>
      <c r="AQ25" s="56"/>
      <c r="AR25" s="56"/>
    </row>
    <row r="26" spans="1:44" s="33" customFormat="1" ht="27" customHeight="1" x14ac:dyDescent="0.25">
      <c r="A26" s="30"/>
      <c r="B26" s="143" t="s">
        <v>44</v>
      </c>
      <c r="C26" s="31"/>
      <c r="D26" s="31" t="s">
        <v>45</v>
      </c>
      <c r="E26" s="34">
        <v>22</v>
      </c>
      <c r="F26" s="45" t="s">
        <v>47</v>
      </c>
      <c r="G26" s="46">
        <v>2201</v>
      </c>
      <c r="H26" s="35" t="s">
        <v>174</v>
      </c>
      <c r="I26" s="11">
        <v>2201016</v>
      </c>
      <c r="J26" s="35" t="s">
        <v>175</v>
      </c>
      <c r="K26" s="11">
        <v>220101600</v>
      </c>
      <c r="L26" s="35" t="s">
        <v>176</v>
      </c>
      <c r="M26" s="35" t="s">
        <v>53</v>
      </c>
      <c r="N26" s="35" t="s">
        <v>177</v>
      </c>
      <c r="O26" s="71"/>
      <c r="P26" s="41"/>
      <c r="Q26" s="27"/>
      <c r="R26" s="27"/>
      <c r="S26" s="27"/>
      <c r="T26" s="27"/>
      <c r="U26" s="27"/>
      <c r="V26" s="27"/>
      <c r="W26" s="27"/>
      <c r="X26" s="27"/>
      <c r="Y26" s="27"/>
      <c r="Z26" s="27"/>
      <c r="AA26" s="27"/>
      <c r="AB26" s="27"/>
      <c r="AC26" s="27"/>
      <c r="AD26" s="27"/>
      <c r="AE26" s="27"/>
      <c r="AF26" s="27"/>
      <c r="AG26" s="27"/>
      <c r="AH26" s="27"/>
      <c r="AI26" s="27"/>
      <c r="AJ26" s="27"/>
      <c r="AK26" s="27"/>
      <c r="AL26" s="27"/>
      <c r="AM26" s="19">
        <f t="shared" si="0"/>
        <v>0</v>
      </c>
      <c r="AN26" s="61" t="s">
        <v>57</v>
      </c>
      <c r="AO26" s="56"/>
      <c r="AP26" s="56"/>
      <c r="AQ26" s="56"/>
      <c r="AR26" s="56"/>
    </row>
    <row r="27" spans="1:44" ht="27" customHeight="1" x14ac:dyDescent="0.25">
      <c r="A27" s="30">
        <v>1</v>
      </c>
      <c r="B27" s="143" t="s">
        <v>44</v>
      </c>
      <c r="C27" s="31" t="s">
        <v>178</v>
      </c>
      <c r="D27" s="31" t="s">
        <v>45</v>
      </c>
      <c r="E27" s="34">
        <v>22</v>
      </c>
      <c r="F27" s="45" t="s">
        <v>47</v>
      </c>
      <c r="G27" s="46">
        <v>2201</v>
      </c>
      <c r="H27" s="35" t="s">
        <v>179</v>
      </c>
      <c r="I27" s="11" t="s">
        <v>180</v>
      </c>
      <c r="J27" s="35" t="s">
        <v>181</v>
      </c>
      <c r="K27" s="11" t="s">
        <v>182</v>
      </c>
      <c r="L27" s="35" t="s">
        <v>183</v>
      </c>
      <c r="M27" s="35" t="s">
        <v>53</v>
      </c>
      <c r="N27" s="35" t="s">
        <v>184</v>
      </c>
      <c r="O27" s="71" t="s">
        <v>55</v>
      </c>
      <c r="P27" s="144" t="s">
        <v>56</v>
      </c>
      <c r="Q27" s="27"/>
      <c r="R27" s="27"/>
      <c r="S27" s="27"/>
      <c r="T27" s="27"/>
      <c r="U27" s="27"/>
      <c r="V27" s="147">
        <f>156285861</f>
        <v>156285861</v>
      </c>
      <c r="W27" s="27"/>
      <c r="X27" s="27"/>
      <c r="Y27" s="27"/>
      <c r="Z27" s="27"/>
      <c r="AA27" s="27"/>
      <c r="AB27" s="27"/>
      <c r="AC27" s="27"/>
      <c r="AD27" s="27"/>
      <c r="AE27" s="27"/>
      <c r="AF27" s="27"/>
      <c r="AG27" s="27"/>
      <c r="AH27" s="27"/>
      <c r="AI27" s="27"/>
      <c r="AJ27" s="27"/>
      <c r="AK27" s="27"/>
      <c r="AL27" s="27"/>
      <c r="AM27" s="19">
        <f t="shared" si="0"/>
        <v>156285861</v>
      </c>
      <c r="AN27" s="61" t="s">
        <v>57</v>
      </c>
      <c r="AO27" s="56"/>
      <c r="AP27" s="56"/>
      <c r="AQ27" s="56"/>
      <c r="AR27" s="56"/>
    </row>
    <row r="28" spans="1:44" ht="27" customHeight="1" x14ac:dyDescent="0.25">
      <c r="A28" s="30">
        <v>1</v>
      </c>
      <c r="B28" s="143" t="s">
        <v>44</v>
      </c>
      <c r="C28" s="31" t="s">
        <v>185</v>
      </c>
      <c r="D28" s="31" t="s">
        <v>45</v>
      </c>
      <c r="E28" s="34">
        <v>22</v>
      </c>
      <c r="F28" s="45" t="s">
        <v>47</v>
      </c>
      <c r="G28" s="46">
        <v>2201</v>
      </c>
      <c r="H28" s="35" t="s">
        <v>186</v>
      </c>
      <c r="I28" s="11" t="s">
        <v>187</v>
      </c>
      <c r="J28" s="35" t="s">
        <v>188</v>
      </c>
      <c r="K28" s="11" t="s">
        <v>189</v>
      </c>
      <c r="L28" s="35" t="s">
        <v>190</v>
      </c>
      <c r="M28" s="35" t="s">
        <v>53</v>
      </c>
      <c r="N28" s="35" t="s">
        <v>191</v>
      </c>
      <c r="O28" s="71" t="s">
        <v>55</v>
      </c>
      <c r="P28" s="144" t="s">
        <v>56</v>
      </c>
      <c r="Q28" s="27"/>
      <c r="R28" s="27"/>
      <c r="S28" s="27"/>
      <c r="T28" s="27"/>
      <c r="U28" s="27"/>
      <c r="V28" s="148">
        <f>114568707</f>
        <v>114568707</v>
      </c>
      <c r="W28" s="27"/>
      <c r="X28" s="27"/>
      <c r="Y28" s="27"/>
      <c r="Z28" s="27"/>
      <c r="AA28" s="27"/>
      <c r="AB28" s="27"/>
      <c r="AC28" s="27"/>
      <c r="AD28" s="27"/>
      <c r="AE28" s="27"/>
      <c r="AF28" s="27"/>
      <c r="AG28" s="27"/>
      <c r="AH28" s="27"/>
      <c r="AI28" s="27"/>
      <c r="AJ28" s="27"/>
      <c r="AK28" s="27"/>
      <c r="AL28" s="27"/>
      <c r="AM28" s="19">
        <f t="shared" si="0"/>
        <v>114568707</v>
      </c>
      <c r="AN28" s="61" t="s">
        <v>57</v>
      </c>
      <c r="AO28" s="99"/>
      <c r="AP28" s="56"/>
      <c r="AQ28" s="56"/>
      <c r="AR28" s="56"/>
    </row>
    <row r="29" spans="1:44" ht="37.5" customHeight="1" x14ac:dyDescent="0.25">
      <c r="A29" s="30">
        <v>1</v>
      </c>
      <c r="B29" s="143" t="s">
        <v>44</v>
      </c>
      <c r="C29" s="149" t="s">
        <v>192</v>
      </c>
      <c r="D29" s="31" t="s">
        <v>193</v>
      </c>
      <c r="E29" s="44" t="s">
        <v>194</v>
      </c>
      <c r="F29" s="45" t="s">
        <v>195</v>
      </c>
      <c r="G29" s="46" t="s">
        <v>196</v>
      </c>
      <c r="H29" s="47" t="s">
        <v>197</v>
      </c>
      <c r="I29" s="48" t="s">
        <v>198</v>
      </c>
      <c r="J29" s="49" t="s">
        <v>199</v>
      </c>
      <c r="K29" s="48" t="s">
        <v>200</v>
      </c>
      <c r="L29" s="50" t="s">
        <v>201</v>
      </c>
      <c r="M29" s="51" t="s">
        <v>53</v>
      </c>
      <c r="N29" s="52" t="s">
        <v>202</v>
      </c>
      <c r="O29" s="71" t="s">
        <v>203</v>
      </c>
      <c r="P29" s="144" t="s">
        <v>204</v>
      </c>
      <c r="Q29" s="27"/>
      <c r="R29" s="27"/>
      <c r="S29" s="27"/>
      <c r="T29" s="27"/>
      <c r="U29" s="27"/>
      <c r="V29" s="18"/>
      <c r="W29" s="27"/>
      <c r="X29" s="18"/>
      <c r="Y29" s="27"/>
      <c r="Z29" s="27"/>
      <c r="AA29" s="18"/>
      <c r="AB29" s="18"/>
      <c r="AC29" s="18"/>
      <c r="AD29" s="150"/>
      <c r="AE29" s="27"/>
      <c r="AF29" s="27"/>
      <c r="AG29" s="27"/>
      <c r="AH29" s="27"/>
      <c r="AI29" s="27"/>
      <c r="AJ29" s="27"/>
      <c r="AK29" s="27"/>
      <c r="AL29" s="18"/>
      <c r="AM29" s="19">
        <f>SUM(Q29:AL29)</f>
        <v>0</v>
      </c>
      <c r="AN29" s="61" t="s">
        <v>57</v>
      </c>
      <c r="AO29" s="212"/>
      <c r="AP29" s="56"/>
      <c r="AQ29" s="56"/>
      <c r="AR29" s="56"/>
    </row>
    <row r="30" spans="1:44" ht="39.950000000000003" customHeight="1" x14ac:dyDescent="0.25">
      <c r="A30" s="30">
        <v>1</v>
      </c>
      <c r="B30" s="143" t="s">
        <v>44</v>
      </c>
      <c r="C30" s="31" t="s">
        <v>205</v>
      </c>
      <c r="D30" s="43" t="s">
        <v>206</v>
      </c>
      <c r="E30" s="44">
        <v>19</v>
      </c>
      <c r="F30" s="45" t="s">
        <v>207</v>
      </c>
      <c r="G30" s="46">
        <v>1906</v>
      </c>
      <c r="H30" s="47" t="s">
        <v>208</v>
      </c>
      <c r="I30" s="48">
        <v>1906004</v>
      </c>
      <c r="J30" s="49" t="s">
        <v>209</v>
      </c>
      <c r="K30" s="48" t="s">
        <v>210</v>
      </c>
      <c r="L30" s="50" t="s">
        <v>211</v>
      </c>
      <c r="M30" s="51" t="s">
        <v>53</v>
      </c>
      <c r="N30" s="52" t="s">
        <v>212</v>
      </c>
      <c r="O30" s="71" t="s">
        <v>213</v>
      </c>
      <c r="P30" s="72" t="s">
        <v>214</v>
      </c>
      <c r="Q30" s="54"/>
      <c r="R30" s="54"/>
      <c r="S30" s="54"/>
      <c r="T30" s="54"/>
      <c r="U30" s="54"/>
      <c r="V30" s="151"/>
      <c r="W30" s="148">
        <f>29771301814.22</f>
        <v>29771301814.220001</v>
      </c>
      <c r="X30" s="18"/>
      <c r="Y30" s="54"/>
      <c r="Z30" s="54"/>
      <c r="AA30" s="151">
        <f>55000685914.52</f>
        <v>55000685914.519997</v>
      </c>
      <c r="AB30" s="151">
        <v>1013126946.28</v>
      </c>
      <c r="AC30" s="151">
        <f>10822889265.52</f>
        <v>10822889265.52</v>
      </c>
      <c r="AD30" s="152"/>
      <c r="AE30" s="64"/>
      <c r="AF30" s="64"/>
      <c r="AG30" s="54"/>
      <c r="AH30" s="54"/>
      <c r="AI30" s="54"/>
      <c r="AJ30" s="54"/>
      <c r="AK30" s="54"/>
      <c r="AL30" s="151"/>
      <c r="AM30" s="19">
        <f t="shared" si="0"/>
        <v>96608003940.539993</v>
      </c>
      <c r="AN30" s="61" t="s">
        <v>215</v>
      </c>
      <c r="AO30" s="56"/>
      <c r="AP30" s="56"/>
      <c r="AQ30" s="56"/>
      <c r="AR30" s="56"/>
    </row>
    <row r="31" spans="1:44" ht="39.950000000000003" customHeight="1" x14ac:dyDescent="0.25">
      <c r="A31" s="30">
        <v>1</v>
      </c>
      <c r="B31" s="143" t="s">
        <v>44</v>
      </c>
      <c r="C31" s="31" t="s">
        <v>216</v>
      </c>
      <c r="D31" s="43" t="s">
        <v>206</v>
      </c>
      <c r="E31" s="44">
        <v>19</v>
      </c>
      <c r="F31" s="45" t="s">
        <v>207</v>
      </c>
      <c r="G31" s="46">
        <v>1906</v>
      </c>
      <c r="H31" s="47" t="s">
        <v>208</v>
      </c>
      <c r="I31" s="48">
        <v>1906004</v>
      </c>
      <c r="J31" s="53" t="s">
        <v>209</v>
      </c>
      <c r="K31" s="48">
        <v>190600401</v>
      </c>
      <c r="L31" s="50" t="s">
        <v>217</v>
      </c>
      <c r="M31" s="51" t="s">
        <v>53</v>
      </c>
      <c r="N31" s="52" t="s">
        <v>218</v>
      </c>
      <c r="O31" s="71" t="s">
        <v>213</v>
      </c>
      <c r="P31" s="72" t="s">
        <v>214</v>
      </c>
      <c r="Q31" s="54"/>
      <c r="R31" s="54"/>
      <c r="S31" s="54"/>
      <c r="T31" s="54"/>
      <c r="U31" s="54"/>
      <c r="V31" s="54"/>
      <c r="W31" s="54"/>
      <c r="X31" s="54"/>
      <c r="Y31" s="54"/>
      <c r="Z31" s="54"/>
      <c r="AA31" s="151"/>
      <c r="AB31" s="28">
        <v>20069383.859999999</v>
      </c>
      <c r="AC31" s="153"/>
      <c r="AD31" s="153"/>
      <c r="AE31" s="153"/>
      <c r="AF31" s="64"/>
      <c r="AG31" s="54"/>
      <c r="AH31" s="54"/>
      <c r="AI31" s="54"/>
      <c r="AJ31" s="54"/>
      <c r="AK31" s="54"/>
      <c r="AL31" s="64"/>
      <c r="AM31" s="19">
        <f t="shared" si="0"/>
        <v>20069383.859999999</v>
      </c>
      <c r="AN31" s="61" t="s">
        <v>215</v>
      </c>
      <c r="AO31" s="56"/>
      <c r="AP31" s="56"/>
      <c r="AQ31" s="56"/>
      <c r="AR31" s="56"/>
    </row>
    <row r="32" spans="1:44" ht="39.950000000000003" customHeight="1" x14ac:dyDescent="0.25">
      <c r="A32" s="30">
        <v>1</v>
      </c>
      <c r="B32" s="143" t="s">
        <v>44</v>
      </c>
      <c r="C32" s="31" t="s">
        <v>219</v>
      </c>
      <c r="D32" s="43" t="s">
        <v>206</v>
      </c>
      <c r="E32" s="44">
        <v>19</v>
      </c>
      <c r="F32" s="45" t="s">
        <v>207</v>
      </c>
      <c r="G32" s="46">
        <v>1906</v>
      </c>
      <c r="H32" s="47" t="s">
        <v>208</v>
      </c>
      <c r="I32" s="48">
        <v>1906004</v>
      </c>
      <c r="J32" s="53" t="s">
        <v>209</v>
      </c>
      <c r="K32" s="48" t="s">
        <v>210</v>
      </c>
      <c r="L32" s="50" t="s">
        <v>211</v>
      </c>
      <c r="M32" s="51" t="s">
        <v>53</v>
      </c>
      <c r="N32" s="52" t="s">
        <v>220</v>
      </c>
      <c r="O32" s="71" t="s">
        <v>213</v>
      </c>
      <c r="P32" s="72" t="s">
        <v>214</v>
      </c>
      <c r="Q32" s="54"/>
      <c r="R32" s="54"/>
      <c r="S32" s="54"/>
      <c r="T32" s="54"/>
      <c r="U32" s="54"/>
      <c r="V32" s="54"/>
      <c r="W32" s="54"/>
      <c r="X32" s="54"/>
      <c r="Y32" s="54"/>
      <c r="Z32" s="54"/>
      <c r="AA32" s="54"/>
      <c r="AB32" s="153"/>
      <c r="AC32" s="153"/>
      <c r="AD32" s="151">
        <f>386432015.3</f>
        <v>386432015.30000001</v>
      </c>
      <c r="AE32" s="153"/>
      <c r="AF32" s="64"/>
      <c r="AG32" s="54"/>
      <c r="AH32" s="54"/>
      <c r="AI32" s="54"/>
      <c r="AJ32" s="54"/>
      <c r="AK32" s="54"/>
      <c r="AL32" s="64"/>
      <c r="AM32" s="19">
        <f t="shared" si="0"/>
        <v>386432015.30000001</v>
      </c>
      <c r="AN32" s="61" t="s">
        <v>215</v>
      </c>
      <c r="AO32" s="56"/>
      <c r="AP32" s="56"/>
      <c r="AQ32" s="56"/>
      <c r="AR32" s="56"/>
    </row>
    <row r="33" spans="1:44" ht="39.950000000000003" customHeight="1" x14ac:dyDescent="0.25">
      <c r="A33" s="30">
        <v>1</v>
      </c>
      <c r="B33" s="143" t="s">
        <v>44</v>
      </c>
      <c r="C33" s="31" t="s">
        <v>221</v>
      </c>
      <c r="D33" s="43" t="s">
        <v>206</v>
      </c>
      <c r="E33" s="44">
        <v>19</v>
      </c>
      <c r="F33" s="45" t="s">
        <v>222</v>
      </c>
      <c r="G33" s="46">
        <v>1905</v>
      </c>
      <c r="H33" s="47" t="s">
        <v>223</v>
      </c>
      <c r="I33" s="48">
        <v>1905024</v>
      </c>
      <c r="J33" s="53" t="s">
        <v>224</v>
      </c>
      <c r="K33" s="48">
        <v>190502400</v>
      </c>
      <c r="L33" s="50" t="s">
        <v>225</v>
      </c>
      <c r="M33" s="51" t="s">
        <v>53</v>
      </c>
      <c r="N33" s="52" t="s">
        <v>226</v>
      </c>
      <c r="O33" s="30"/>
      <c r="P33" s="154"/>
      <c r="Q33" s="54"/>
      <c r="R33" s="54"/>
      <c r="S33" s="54"/>
      <c r="T33" s="54"/>
      <c r="U33" s="54"/>
      <c r="V33" s="54"/>
      <c r="W33" s="148">
        <f>37100000</f>
        <v>37100000</v>
      </c>
      <c r="X33" s="27"/>
      <c r="Y33" s="27"/>
      <c r="Z33" s="27"/>
      <c r="AA33" s="54"/>
      <c r="AB33" s="64"/>
      <c r="AC33" s="64"/>
      <c r="AD33" s="64"/>
      <c r="AE33" s="64"/>
      <c r="AF33" s="64"/>
      <c r="AG33" s="54"/>
      <c r="AH33" s="54"/>
      <c r="AI33" s="54"/>
      <c r="AJ33" s="54"/>
      <c r="AK33" s="54"/>
      <c r="AL33" s="64"/>
      <c r="AM33" s="19">
        <f t="shared" si="0"/>
        <v>37100000</v>
      </c>
      <c r="AN33" s="61" t="s">
        <v>215</v>
      </c>
      <c r="AO33" s="56"/>
      <c r="AP33" s="56"/>
      <c r="AQ33" s="56"/>
      <c r="AR33" s="56"/>
    </row>
    <row r="34" spans="1:44" ht="39.950000000000003" customHeight="1" x14ac:dyDescent="0.25">
      <c r="A34" s="30">
        <v>1</v>
      </c>
      <c r="B34" s="143" t="s">
        <v>44</v>
      </c>
      <c r="C34" s="31" t="s">
        <v>227</v>
      </c>
      <c r="D34" s="43" t="s">
        <v>206</v>
      </c>
      <c r="E34" s="44">
        <v>19</v>
      </c>
      <c r="F34" s="45" t="s">
        <v>222</v>
      </c>
      <c r="G34" s="46">
        <v>1905</v>
      </c>
      <c r="H34" s="47" t="s">
        <v>223</v>
      </c>
      <c r="I34" s="48">
        <v>1905024</v>
      </c>
      <c r="J34" s="53" t="s">
        <v>224</v>
      </c>
      <c r="K34" s="48">
        <v>190502400</v>
      </c>
      <c r="L34" s="50" t="s">
        <v>225</v>
      </c>
      <c r="M34" s="51" t="s">
        <v>53</v>
      </c>
      <c r="N34" s="52" t="s">
        <v>228</v>
      </c>
      <c r="O34" s="155" t="s">
        <v>229</v>
      </c>
      <c r="P34" s="156" t="s">
        <v>230</v>
      </c>
      <c r="Q34" s="54"/>
      <c r="R34" s="54"/>
      <c r="S34" s="54"/>
      <c r="T34" s="54"/>
      <c r="U34" s="54"/>
      <c r="V34" s="54"/>
      <c r="W34" s="148">
        <f>5864439.24</f>
        <v>5864439.2400000002</v>
      </c>
      <c r="X34" s="27"/>
      <c r="Y34" s="27"/>
      <c r="Z34" s="27"/>
      <c r="AA34" s="54"/>
      <c r="AB34" s="64"/>
      <c r="AC34" s="64"/>
      <c r="AD34" s="64"/>
      <c r="AE34" s="64"/>
      <c r="AF34" s="64"/>
      <c r="AG34" s="54"/>
      <c r="AH34" s="54"/>
      <c r="AI34" s="54"/>
      <c r="AJ34" s="54"/>
      <c r="AK34" s="54"/>
      <c r="AL34" s="64"/>
      <c r="AM34" s="19">
        <f t="shared" si="0"/>
        <v>5864439.2400000002</v>
      </c>
      <c r="AN34" s="61" t="s">
        <v>215</v>
      </c>
      <c r="AO34" s="56"/>
      <c r="AP34" s="57"/>
      <c r="AQ34" s="56"/>
      <c r="AR34" s="56"/>
    </row>
    <row r="35" spans="1:44" ht="39.950000000000003" customHeight="1" x14ac:dyDescent="0.25">
      <c r="A35" s="30">
        <v>1</v>
      </c>
      <c r="B35" s="143" t="s">
        <v>44</v>
      </c>
      <c r="C35" s="31" t="s">
        <v>231</v>
      </c>
      <c r="D35" s="43" t="s">
        <v>206</v>
      </c>
      <c r="E35" s="44">
        <v>19</v>
      </c>
      <c r="F35" s="45" t="s">
        <v>222</v>
      </c>
      <c r="G35" s="46">
        <v>1905</v>
      </c>
      <c r="H35" s="47" t="s">
        <v>223</v>
      </c>
      <c r="I35" s="48">
        <v>1905024</v>
      </c>
      <c r="J35" s="53" t="s">
        <v>224</v>
      </c>
      <c r="K35" s="48">
        <v>190502400</v>
      </c>
      <c r="L35" s="50" t="s">
        <v>225</v>
      </c>
      <c r="M35" s="51" t="s">
        <v>53</v>
      </c>
      <c r="N35" s="52" t="s">
        <v>232</v>
      </c>
      <c r="O35" s="71" t="s">
        <v>233</v>
      </c>
      <c r="P35" s="72" t="s">
        <v>234</v>
      </c>
      <c r="Q35" s="54"/>
      <c r="R35" s="54"/>
      <c r="S35" s="54"/>
      <c r="T35" s="54"/>
      <c r="U35" s="54"/>
      <c r="V35" s="54"/>
      <c r="W35" s="27"/>
      <c r="X35" s="27"/>
      <c r="Y35" s="27"/>
      <c r="Z35" s="28"/>
      <c r="AA35" s="54"/>
      <c r="AB35" s="64"/>
      <c r="AC35" s="64"/>
      <c r="AD35" s="64"/>
      <c r="AE35" s="64"/>
      <c r="AF35" s="64"/>
      <c r="AG35" s="54"/>
      <c r="AH35" s="54"/>
      <c r="AI35" s="54"/>
      <c r="AJ35" s="54"/>
      <c r="AK35" s="54"/>
      <c r="AL35" s="33"/>
      <c r="AM35" s="19">
        <f t="shared" si="0"/>
        <v>0</v>
      </c>
      <c r="AN35" s="61" t="s">
        <v>215</v>
      </c>
      <c r="AO35" s="56"/>
      <c r="AP35" s="56"/>
      <c r="AQ35" s="56"/>
      <c r="AR35" s="56"/>
    </row>
    <row r="36" spans="1:44" ht="39.950000000000003" customHeight="1" x14ac:dyDescent="0.25">
      <c r="A36" s="30">
        <v>1</v>
      </c>
      <c r="B36" s="143" t="s">
        <v>44</v>
      </c>
      <c r="C36" s="31" t="s">
        <v>235</v>
      </c>
      <c r="D36" s="43" t="s">
        <v>206</v>
      </c>
      <c r="E36" s="44">
        <v>19</v>
      </c>
      <c r="F36" s="45" t="s">
        <v>236</v>
      </c>
      <c r="G36" s="46">
        <v>1903</v>
      </c>
      <c r="H36" s="47" t="s">
        <v>237</v>
      </c>
      <c r="I36" s="48" t="s">
        <v>238</v>
      </c>
      <c r="J36" s="53" t="s">
        <v>239</v>
      </c>
      <c r="K36" s="48" t="s">
        <v>240</v>
      </c>
      <c r="L36" s="50" t="s">
        <v>241</v>
      </c>
      <c r="M36" s="51" t="s">
        <v>53</v>
      </c>
      <c r="N36" s="52" t="s">
        <v>242</v>
      </c>
      <c r="O36" s="71" t="s">
        <v>243</v>
      </c>
      <c r="P36" s="72" t="s">
        <v>244</v>
      </c>
      <c r="Q36" s="54"/>
      <c r="R36" s="54"/>
      <c r="S36" s="54"/>
      <c r="T36" s="54"/>
      <c r="U36" s="54"/>
      <c r="V36" s="54"/>
      <c r="W36" s="27">
        <f>42294000</f>
        <v>42294000</v>
      </c>
      <c r="X36" s="27"/>
      <c r="Y36" s="27"/>
      <c r="Z36" s="27"/>
      <c r="AA36" s="54"/>
      <c r="AB36" s="64"/>
      <c r="AC36" s="64"/>
      <c r="AD36" s="64"/>
      <c r="AE36" s="64"/>
      <c r="AF36" s="64"/>
      <c r="AG36" s="54"/>
      <c r="AH36" s="54"/>
      <c r="AI36" s="54"/>
      <c r="AJ36" s="54"/>
      <c r="AK36" s="54"/>
      <c r="AL36" s="64"/>
      <c r="AM36" s="19">
        <f t="shared" si="0"/>
        <v>42294000</v>
      </c>
      <c r="AN36" s="61" t="s">
        <v>215</v>
      </c>
      <c r="AO36" s="56"/>
      <c r="AP36" s="56"/>
      <c r="AQ36" s="56"/>
      <c r="AR36" s="56"/>
    </row>
    <row r="37" spans="1:44" ht="39.950000000000003" customHeight="1" x14ac:dyDescent="0.25">
      <c r="A37" s="30">
        <v>1</v>
      </c>
      <c r="B37" s="143" t="s">
        <v>44</v>
      </c>
      <c r="C37" s="31" t="s">
        <v>245</v>
      </c>
      <c r="D37" s="43" t="s">
        <v>206</v>
      </c>
      <c r="E37" s="44">
        <v>19</v>
      </c>
      <c r="F37" s="45" t="s">
        <v>222</v>
      </c>
      <c r="G37" s="46">
        <v>1905</v>
      </c>
      <c r="H37" s="45" t="s">
        <v>246</v>
      </c>
      <c r="I37" s="48">
        <v>1905031</v>
      </c>
      <c r="J37" s="45" t="s">
        <v>247</v>
      </c>
      <c r="K37" s="48">
        <v>190503100</v>
      </c>
      <c r="L37" s="58" t="s">
        <v>248</v>
      </c>
      <c r="M37" s="51" t="s">
        <v>53</v>
      </c>
      <c r="N37" s="52" t="s">
        <v>249</v>
      </c>
      <c r="O37" s="155" t="s">
        <v>229</v>
      </c>
      <c r="P37" s="156" t="s">
        <v>230</v>
      </c>
      <c r="Q37" s="54"/>
      <c r="R37" s="54"/>
      <c r="S37" s="54"/>
      <c r="T37" s="54"/>
      <c r="U37" s="54"/>
      <c r="V37" s="54"/>
      <c r="W37" s="27">
        <f>65452880</f>
        <v>65452880</v>
      </c>
      <c r="X37" s="54"/>
      <c r="Y37" s="54"/>
      <c r="Z37" s="54"/>
      <c r="AA37" s="54"/>
      <c r="AB37" s="64"/>
      <c r="AC37" s="64"/>
      <c r="AD37" s="64"/>
      <c r="AE37" s="64"/>
      <c r="AF37" s="64"/>
      <c r="AG37" s="54"/>
      <c r="AH37" s="54"/>
      <c r="AI37" s="54"/>
      <c r="AJ37" s="54"/>
      <c r="AK37" s="54"/>
      <c r="AL37" s="64"/>
      <c r="AM37" s="19">
        <f t="shared" si="0"/>
        <v>65452880</v>
      </c>
      <c r="AN37" s="61" t="s">
        <v>215</v>
      </c>
      <c r="AO37" s="56"/>
      <c r="AP37" s="56"/>
      <c r="AQ37" s="56"/>
      <c r="AR37" s="56"/>
    </row>
    <row r="38" spans="1:44" ht="39.950000000000003" customHeight="1" thickBot="1" x14ac:dyDescent="0.3">
      <c r="A38" s="157">
        <v>1</v>
      </c>
      <c r="B38" s="158" t="s">
        <v>44</v>
      </c>
      <c r="C38" s="31" t="s">
        <v>250</v>
      </c>
      <c r="D38" s="43" t="s">
        <v>206</v>
      </c>
      <c r="E38" s="44">
        <v>19</v>
      </c>
      <c r="F38" s="45" t="s">
        <v>222</v>
      </c>
      <c r="G38" s="46">
        <v>1905</v>
      </c>
      <c r="H38" s="45" t="s">
        <v>246</v>
      </c>
      <c r="I38" s="48">
        <v>1905031</v>
      </c>
      <c r="J38" s="45" t="s">
        <v>247</v>
      </c>
      <c r="K38" s="48">
        <v>190503100</v>
      </c>
      <c r="L38" s="58" t="s">
        <v>248</v>
      </c>
      <c r="M38" s="51" t="s">
        <v>53</v>
      </c>
      <c r="N38" s="52" t="s">
        <v>251</v>
      </c>
      <c r="O38" s="155" t="s">
        <v>229</v>
      </c>
      <c r="P38" s="156" t="s">
        <v>230</v>
      </c>
      <c r="Q38" s="54"/>
      <c r="R38" s="54"/>
      <c r="S38" s="54"/>
      <c r="T38" s="54"/>
      <c r="U38" s="54"/>
      <c r="V38" s="54"/>
      <c r="W38" s="27">
        <f>32251814.4</f>
        <v>32251814.399999999</v>
      </c>
      <c r="X38" s="54"/>
      <c r="Y38" s="54"/>
      <c r="Z38" s="54"/>
      <c r="AA38" s="54"/>
      <c r="AB38" s="64"/>
      <c r="AC38" s="64"/>
      <c r="AD38" s="64"/>
      <c r="AE38" s="64"/>
      <c r="AF38" s="64"/>
      <c r="AG38" s="54"/>
      <c r="AH38" s="54"/>
      <c r="AI38" s="54"/>
      <c r="AJ38" s="54"/>
      <c r="AK38" s="54"/>
      <c r="AL38" s="64"/>
      <c r="AM38" s="19">
        <f t="shared" si="0"/>
        <v>32251814.399999999</v>
      </c>
      <c r="AN38" s="61" t="s">
        <v>215</v>
      </c>
      <c r="AO38" s="56"/>
      <c r="AP38" s="56"/>
      <c r="AQ38" s="56"/>
      <c r="AR38" s="56"/>
    </row>
    <row r="39" spans="1:44" ht="39.950000000000003" customHeight="1" thickTop="1" thickBot="1" x14ac:dyDescent="0.3">
      <c r="A39" s="63">
        <v>1</v>
      </c>
      <c r="B39" s="159" t="s">
        <v>44</v>
      </c>
      <c r="C39" s="31" t="s">
        <v>252</v>
      </c>
      <c r="D39" s="43" t="s">
        <v>206</v>
      </c>
      <c r="E39" s="44">
        <v>19</v>
      </c>
      <c r="F39" s="45" t="s">
        <v>222</v>
      </c>
      <c r="G39" s="46">
        <v>1905</v>
      </c>
      <c r="H39" s="45" t="s">
        <v>253</v>
      </c>
      <c r="I39" s="48">
        <v>1905022</v>
      </c>
      <c r="J39" s="45" t="s">
        <v>254</v>
      </c>
      <c r="K39" s="46">
        <v>190502200</v>
      </c>
      <c r="L39" s="58" t="s">
        <v>255</v>
      </c>
      <c r="M39" s="51" t="s">
        <v>53</v>
      </c>
      <c r="N39" s="52" t="s">
        <v>256</v>
      </c>
      <c r="O39" s="155" t="s">
        <v>229</v>
      </c>
      <c r="P39" s="156" t="s">
        <v>230</v>
      </c>
      <c r="Q39" s="54"/>
      <c r="R39" s="54"/>
      <c r="S39" s="54"/>
      <c r="T39" s="54"/>
      <c r="U39" s="54"/>
      <c r="V39" s="54"/>
      <c r="W39" s="27">
        <f>64952560</f>
        <v>64952560</v>
      </c>
      <c r="X39" s="54"/>
      <c r="Y39" s="54"/>
      <c r="Z39" s="54"/>
      <c r="AA39" s="54"/>
      <c r="AB39" s="64"/>
      <c r="AC39" s="64"/>
      <c r="AD39" s="64"/>
      <c r="AE39" s="64"/>
      <c r="AF39" s="64"/>
      <c r="AG39" s="54"/>
      <c r="AH39" s="54"/>
      <c r="AI39" s="54"/>
      <c r="AJ39" s="54"/>
      <c r="AK39" s="54"/>
      <c r="AL39" s="64"/>
      <c r="AM39" s="19">
        <f t="shared" si="0"/>
        <v>64952560</v>
      </c>
      <c r="AN39" s="61" t="s">
        <v>215</v>
      </c>
      <c r="AO39" s="56"/>
      <c r="AP39" s="56"/>
      <c r="AQ39" s="56"/>
      <c r="AR39" s="56"/>
    </row>
    <row r="40" spans="1:44" ht="39.950000000000003" customHeight="1" thickTop="1" thickBot="1" x14ac:dyDescent="0.3">
      <c r="A40" s="63">
        <v>1</v>
      </c>
      <c r="B40" s="159" t="s">
        <v>44</v>
      </c>
      <c r="C40" s="31" t="s">
        <v>257</v>
      </c>
      <c r="D40" s="43" t="s">
        <v>206</v>
      </c>
      <c r="E40" s="44">
        <v>19</v>
      </c>
      <c r="F40" s="45" t="s">
        <v>222</v>
      </c>
      <c r="G40" s="46">
        <v>1905</v>
      </c>
      <c r="H40" s="45" t="s">
        <v>253</v>
      </c>
      <c r="I40" s="48">
        <v>1905022</v>
      </c>
      <c r="J40" s="45" t="s">
        <v>254</v>
      </c>
      <c r="K40" s="46">
        <v>190502200</v>
      </c>
      <c r="L40" s="58" t="s">
        <v>255</v>
      </c>
      <c r="M40" s="51" t="s">
        <v>53</v>
      </c>
      <c r="N40" s="52" t="s">
        <v>258</v>
      </c>
      <c r="O40" s="155" t="s">
        <v>229</v>
      </c>
      <c r="P40" s="156" t="s">
        <v>230</v>
      </c>
      <c r="Q40" s="54"/>
      <c r="R40" s="54"/>
      <c r="S40" s="54"/>
      <c r="T40" s="54"/>
      <c r="U40" s="54"/>
      <c r="V40" s="54"/>
      <c r="W40" s="27">
        <f>69037800</f>
        <v>69037800</v>
      </c>
      <c r="X40" s="54"/>
      <c r="Y40" s="54"/>
      <c r="Z40" s="54"/>
      <c r="AA40" s="54"/>
      <c r="AB40" s="64"/>
      <c r="AC40" s="64"/>
      <c r="AD40" s="64"/>
      <c r="AE40" s="64"/>
      <c r="AF40" s="64"/>
      <c r="AG40" s="54"/>
      <c r="AH40" s="54"/>
      <c r="AI40" s="54"/>
      <c r="AJ40" s="54"/>
      <c r="AK40" s="54"/>
      <c r="AL40" s="64"/>
      <c r="AM40" s="19">
        <f t="shared" si="0"/>
        <v>69037800</v>
      </c>
      <c r="AN40" s="61" t="s">
        <v>215</v>
      </c>
      <c r="AO40" s="56"/>
      <c r="AP40" s="56"/>
      <c r="AQ40" s="56"/>
      <c r="AR40" s="56"/>
    </row>
    <row r="41" spans="1:44" ht="39.950000000000003" customHeight="1" thickTop="1" thickBot="1" x14ac:dyDescent="0.3">
      <c r="A41" s="63">
        <v>1</v>
      </c>
      <c r="B41" s="159" t="s">
        <v>44</v>
      </c>
      <c r="C41" s="31" t="s">
        <v>259</v>
      </c>
      <c r="D41" s="43" t="s">
        <v>206</v>
      </c>
      <c r="E41" s="44">
        <v>19</v>
      </c>
      <c r="F41" s="45" t="s">
        <v>222</v>
      </c>
      <c r="G41" s="46">
        <v>1905</v>
      </c>
      <c r="H41" s="47" t="s">
        <v>253</v>
      </c>
      <c r="I41" s="48">
        <v>1905022</v>
      </c>
      <c r="J41" s="53" t="s">
        <v>254</v>
      </c>
      <c r="K41" s="48">
        <v>190502200</v>
      </c>
      <c r="L41" s="53" t="s">
        <v>255</v>
      </c>
      <c r="M41" s="59" t="s">
        <v>53</v>
      </c>
      <c r="N41" s="52" t="s">
        <v>260</v>
      </c>
      <c r="O41" s="155" t="s">
        <v>229</v>
      </c>
      <c r="P41" s="156" t="s">
        <v>230</v>
      </c>
      <c r="Q41" s="54"/>
      <c r="R41" s="54"/>
      <c r="S41" s="54"/>
      <c r="T41" s="54"/>
      <c r="U41" s="54"/>
      <c r="V41" s="54"/>
      <c r="W41" s="27">
        <f>9342840</f>
        <v>9342840</v>
      </c>
      <c r="X41" s="54"/>
      <c r="Y41" s="54"/>
      <c r="Z41" s="54"/>
      <c r="AA41" s="54"/>
      <c r="AB41" s="64"/>
      <c r="AC41" s="64"/>
      <c r="AD41" s="64"/>
      <c r="AE41" s="64"/>
      <c r="AF41" s="64"/>
      <c r="AG41" s="54"/>
      <c r="AH41" s="54"/>
      <c r="AI41" s="54"/>
      <c r="AJ41" s="54"/>
      <c r="AK41" s="54"/>
      <c r="AL41" s="64"/>
      <c r="AM41" s="19">
        <f t="shared" si="0"/>
        <v>9342840</v>
      </c>
      <c r="AN41" s="61" t="s">
        <v>215</v>
      </c>
      <c r="AO41" s="56"/>
      <c r="AP41" s="56"/>
      <c r="AQ41" s="56"/>
      <c r="AR41" s="56"/>
    </row>
    <row r="42" spans="1:44" ht="39.950000000000003" customHeight="1" thickTop="1" thickBot="1" x14ac:dyDescent="0.3">
      <c r="A42" s="63">
        <v>1</v>
      </c>
      <c r="B42" s="159" t="s">
        <v>44</v>
      </c>
      <c r="C42" s="31" t="s">
        <v>261</v>
      </c>
      <c r="D42" s="43" t="s">
        <v>206</v>
      </c>
      <c r="E42" s="44">
        <v>19</v>
      </c>
      <c r="F42" s="45" t="s">
        <v>222</v>
      </c>
      <c r="G42" s="46">
        <v>1905</v>
      </c>
      <c r="H42" s="47" t="s">
        <v>262</v>
      </c>
      <c r="I42" s="48">
        <v>1905028</v>
      </c>
      <c r="J42" s="53" t="s">
        <v>263</v>
      </c>
      <c r="K42" s="48">
        <v>190502801</v>
      </c>
      <c r="L42" s="50" t="s">
        <v>264</v>
      </c>
      <c r="M42" s="51" t="s">
        <v>53</v>
      </c>
      <c r="N42" s="52" t="s">
        <v>265</v>
      </c>
      <c r="O42" s="155" t="s">
        <v>229</v>
      </c>
      <c r="P42" s="156" t="s">
        <v>230</v>
      </c>
      <c r="Q42" s="54"/>
      <c r="R42" s="54"/>
      <c r="S42" s="54"/>
      <c r="T42" s="54"/>
      <c r="U42" s="54"/>
      <c r="V42" s="54"/>
      <c r="W42" s="27">
        <f>2521451.68</f>
        <v>2521451.6800000002</v>
      </c>
      <c r="X42" s="54"/>
      <c r="Y42" s="54"/>
      <c r="Z42" s="54"/>
      <c r="AA42" s="54"/>
      <c r="AB42" s="64"/>
      <c r="AC42" s="64"/>
      <c r="AD42" s="64"/>
      <c r="AE42" s="64"/>
      <c r="AF42" s="64"/>
      <c r="AG42" s="54"/>
      <c r="AH42" s="54"/>
      <c r="AI42" s="54"/>
      <c r="AJ42" s="54"/>
      <c r="AK42" s="54"/>
      <c r="AL42" s="64"/>
      <c r="AM42" s="19">
        <f t="shared" si="0"/>
        <v>2521451.6800000002</v>
      </c>
      <c r="AN42" s="61" t="s">
        <v>215</v>
      </c>
      <c r="AO42" s="56"/>
      <c r="AP42" s="56"/>
      <c r="AQ42" s="56"/>
      <c r="AR42" s="56"/>
    </row>
    <row r="43" spans="1:44" ht="39.950000000000003" customHeight="1" thickTop="1" thickBot="1" x14ac:dyDescent="0.3">
      <c r="A43" s="63">
        <v>1</v>
      </c>
      <c r="B43" s="159" t="s">
        <v>44</v>
      </c>
      <c r="C43" s="31" t="s">
        <v>266</v>
      </c>
      <c r="D43" s="43" t="s">
        <v>206</v>
      </c>
      <c r="E43" s="44">
        <v>19</v>
      </c>
      <c r="F43" s="45" t="s">
        <v>222</v>
      </c>
      <c r="G43" s="46">
        <v>1905</v>
      </c>
      <c r="H43" s="47" t="s">
        <v>262</v>
      </c>
      <c r="I43" s="48">
        <v>1905028</v>
      </c>
      <c r="J43" s="53" t="s">
        <v>263</v>
      </c>
      <c r="K43" s="48">
        <v>190502800</v>
      </c>
      <c r="L43" s="50" t="s">
        <v>267</v>
      </c>
      <c r="M43" s="51" t="s">
        <v>53</v>
      </c>
      <c r="N43" s="52" t="s">
        <v>268</v>
      </c>
      <c r="O43" s="155" t="s">
        <v>229</v>
      </c>
      <c r="P43" s="156" t="s">
        <v>230</v>
      </c>
      <c r="Q43" s="54"/>
      <c r="R43" s="54"/>
      <c r="S43" s="54"/>
      <c r="T43" s="54"/>
      <c r="U43" s="54"/>
      <c r="V43" s="54"/>
      <c r="W43" s="27">
        <f>6489828.8</f>
        <v>6489828.7999999998</v>
      </c>
      <c r="X43" s="54"/>
      <c r="Y43" s="54"/>
      <c r="Z43" s="54"/>
      <c r="AA43" s="54"/>
      <c r="AB43" s="64"/>
      <c r="AC43" s="64"/>
      <c r="AD43" s="64"/>
      <c r="AE43" s="64"/>
      <c r="AF43" s="64"/>
      <c r="AG43" s="54"/>
      <c r="AH43" s="54"/>
      <c r="AI43" s="54"/>
      <c r="AJ43" s="54"/>
      <c r="AK43" s="54"/>
      <c r="AL43" s="64"/>
      <c r="AM43" s="19">
        <f t="shared" si="0"/>
        <v>6489828.7999999998</v>
      </c>
      <c r="AN43" s="61" t="s">
        <v>215</v>
      </c>
      <c r="AO43" s="56"/>
      <c r="AP43" s="56"/>
      <c r="AQ43" s="56"/>
      <c r="AR43" s="56"/>
    </row>
    <row r="44" spans="1:44" ht="39.950000000000003" customHeight="1" thickTop="1" thickBot="1" x14ac:dyDescent="0.3">
      <c r="A44" s="63">
        <v>1</v>
      </c>
      <c r="B44" s="159" t="s">
        <v>44</v>
      </c>
      <c r="C44" s="238" t="s">
        <v>269</v>
      </c>
      <c r="D44" s="43" t="s">
        <v>206</v>
      </c>
      <c r="E44" s="44">
        <v>19</v>
      </c>
      <c r="F44" s="45" t="s">
        <v>222</v>
      </c>
      <c r="G44" s="46">
        <v>1905</v>
      </c>
      <c r="H44" s="45" t="s">
        <v>270</v>
      </c>
      <c r="I44" s="46">
        <v>1905021</v>
      </c>
      <c r="J44" s="45" t="s">
        <v>271</v>
      </c>
      <c r="K44" s="46">
        <v>190502100</v>
      </c>
      <c r="L44" s="58" t="s">
        <v>272</v>
      </c>
      <c r="M44" s="51" t="s">
        <v>53</v>
      </c>
      <c r="N44" s="52" t="s">
        <v>273</v>
      </c>
      <c r="O44" s="155" t="s">
        <v>229</v>
      </c>
      <c r="P44" s="156" t="s">
        <v>230</v>
      </c>
      <c r="Q44" s="160"/>
      <c r="R44" s="161"/>
      <c r="S44" s="162"/>
      <c r="T44" s="162"/>
      <c r="U44" s="162"/>
      <c r="V44" s="162"/>
      <c r="W44" s="60">
        <f>56380642.43+60000000</f>
        <v>116380642.43000001</v>
      </c>
      <c r="X44" s="162"/>
      <c r="Y44" s="162"/>
      <c r="Z44" s="162"/>
      <c r="AA44" s="162"/>
      <c r="AB44" s="60"/>
      <c r="AC44" s="162"/>
      <c r="AD44" s="162"/>
      <c r="AE44" s="162"/>
      <c r="AF44" s="162"/>
      <c r="AG44" s="162"/>
      <c r="AH44" s="162"/>
      <c r="AI44" s="162"/>
      <c r="AJ44" s="162"/>
      <c r="AK44" s="162"/>
      <c r="AL44" s="151">
        <f>50000000</f>
        <v>50000000</v>
      </c>
      <c r="AM44" s="19">
        <f>SUM(Q44:AL44)</f>
        <v>166380642.43000001</v>
      </c>
      <c r="AN44" s="61" t="s">
        <v>215</v>
      </c>
      <c r="AO44" s="56"/>
      <c r="AP44" s="56"/>
      <c r="AQ44" s="56"/>
      <c r="AR44" s="56"/>
    </row>
    <row r="45" spans="1:44" ht="39.950000000000003" customHeight="1" thickTop="1" thickBot="1" x14ac:dyDescent="0.3">
      <c r="A45" s="63">
        <v>1</v>
      </c>
      <c r="B45" s="159" t="s">
        <v>44</v>
      </c>
      <c r="C45" s="238"/>
      <c r="D45" s="43" t="s">
        <v>206</v>
      </c>
      <c r="E45" s="44"/>
      <c r="F45" s="58"/>
      <c r="G45" s="46"/>
      <c r="H45" s="45"/>
      <c r="I45" s="46"/>
      <c r="J45" s="45"/>
      <c r="K45" s="46"/>
      <c r="L45" s="58"/>
      <c r="M45" s="58"/>
      <c r="N45" s="58"/>
      <c r="O45" s="155" t="s">
        <v>229</v>
      </c>
      <c r="P45" s="156" t="s">
        <v>230</v>
      </c>
      <c r="Q45" s="160"/>
      <c r="R45" s="161"/>
      <c r="S45" s="162"/>
      <c r="T45" s="162"/>
      <c r="U45" s="162"/>
      <c r="V45" s="162"/>
      <c r="W45" s="33"/>
      <c r="X45" s="162"/>
      <c r="Y45" s="162"/>
      <c r="Z45" s="162"/>
      <c r="AA45" s="162"/>
      <c r="AB45" s="60"/>
      <c r="AC45" s="162"/>
      <c r="AD45" s="162"/>
      <c r="AE45" s="162"/>
      <c r="AF45" s="162"/>
      <c r="AG45" s="162"/>
      <c r="AH45" s="162"/>
      <c r="AI45" s="162"/>
      <c r="AJ45" s="162"/>
      <c r="AK45" s="162"/>
      <c r="AL45" s="162"/>
      <c r="AM45" s="19">
        <f t="shared" si="0"/>
        <v>0</v>
      </c>
      <c r="AN45" s="163" t="s">
        <v>215</v>
      </c>
      <c r="AO45" s="56"/>
      <c r="AP45" s="56"/>
      <c r="AQ45" s="56"/>
      <c r="AR45" s="56"/>
    </row>
    <row r="46" spans="1:44" ht="39.950000000000003" customHeight="1" thickTop="1" thickBot="1" x14ac:dyDescent="0.3">
      <c r="A46" s="63">
        <v>1</v>
      </c>
      <c r="B46" s="159" t="s">
        <v>44</v>
      </c>
      <c r="C46" s="31" t="s">
        <v>274</v>
      </c>
      <c r="D46" s="43" t="s">
        <v>206</v>
      </c>
      <c r="E46" s="44">
        <v>19</v>
      </c>
      <c r="F46" s="45" t="s">
        <v>222</v>
      </c>
      <c r="G46" s="46">
        <v>1905</v>
      </c>
      <c r="H46" s="45" t="s">
        <v>270</v>
      </c>
      <c r="I46" s="46">
        <v>1905021</v>
      </c>
      <c r="J46" s="45" t="s">
        <v>271</v>
      </c>
      <c r="K46" s="46">
        <v>190502100</v>
      </c>
      <c r="L46" s="58" t="s">
        <v>272</v>
      </c>
      <c r="M46" s="51" t="s">
        <v>53</v>
      </c>
      <c r="N46" s="52" t="s">
        <v>275</v>
      </c>
      <c r="O46" s="155" t="s">
        <v>229</v>
      </c>
      <c r="P46" s="156" t="s">
        <v>230</v>
      </c>
      <c r="Q46" s="54"/>
      <c r="R46" s="54"/>
      <c r="S46" s="54"/>
      <c r="T46" s="54"/>
      <c r="U46" s="54"/>
      <c r="V46" s="54"/>
      <c r="W46" s="60">
        <f>10233909.92</f>
        <v>10233909.92</v>
      </c>
      <c r="X46" s="54"/>
      <c r="Y46" s="54"/>
      <c r="Z46" s="54"/>
      <c r="AA46" s="54"/>
      <c r="AB46" s="27"/>
      <c r="AC46" s="64"/>
      <c r="AD46" s="64"/>
      <c r="AE46" s="64"/>
      <c r="AF46" s="64"/>
      <c r="AG46" s="54"/>
      <c r="AH46" s="54"/>
      <c r="AI46" s="54"/>
      <c r="AJ46" s="54"/>
      <c r="AK46" s="54"/>
      <c r="AL46" s="64"/>
      <c r="AM46" s="19">
        <f t="shared" si="0"/>
        <v>10233909.92</v>
      </c>
      <c r="AN46" s="61" t="s">
        <v>215</v>
      </c>
      <c r="AO46" s="56"/>
      <c r="AP46" s="56"/>
      <c r="AQ46" s="56"/>
      <c r="AR46" s="56"/>
    </row>
    <row r="47" spans="1:44" ht="39.950000000000003" customHeight="1" thickTop="1" thickBot="1" x14ac:dyDescent="0.3">
      <c r="A47" s="63">
        <v>1</v>
      </c>
      <c r="B47" s="159" t="s">
        <v>44</v>
      </c>
      <c r="C47" s="31" t="s">
        <v>276</v>
      </c>
      <c r="D47" s="43" t="s">
        <v>206</v>
      </c>
      <c r="E47" s="44">
        <v>19</v>
      </c>
      <c r="F47" s="62" t="s">
        <v>222</v>
      </c>
      <c r="G47" s="34">
        <v>1905</v>
      </c>
      <c r="H47" s="47" t="s">
        <v>270</v>
      </c>
      <c r="I47" s="48">
        <v>1905021</v>
      </c>
      <c r="J47" s="53" t="s">
        <v>271</v>
      </c>
      <c r="K47" s="48">
        <v>190502100</v>
      </c>
      <c r="L47" s="50" t="s">
        <v>272</v>
      </c>
      <c r="M47" s="51" t="s">
        <v>53</v>
      </c>
      <c r="N47" s="52" t="s">
        <v>277</v>
      </c>
      <c r="O47" s="155" t="s">
        <v>229</v>
      </c>
      <c r="P47" s="156" t="s">
        <v>230</v>
      </c>
      <c r="Q47" s="54"/>
      <c r="R47" s="54"/>
      <c r="S47" s="164"/>
      <c r="T47" s="54"/>
      <c r="U47" s="54"/>
      <c r="V47" s="54"/>
      <c r="W47" s="27">
        <f>8157760</f>
        <v>8157760</v>
      </c>
      <c r="X47" s="54"/>
      <c r="Y47" s="54"/>
      <c r="Z47" s="54"/>
      <c r="AA47" s="54"/>
      <c r="AB47" s="27"/>
      <c r="AC47" s="64"/>
      <c r="AD47" s="64"/>
      <c r="AE47" s="64"/>
      <c r="AF47" s="64"/>
      <c r="AG47" s="54"/>
      <c r="AH47" s="54"/>
      <c r="AI47" s="54"/>
      <c r="AJ47" s="54"/>
      <c r="AK47" s="54"/>
      <c r="AL47" s="64"/>
      <c r="AM47" s="19">
        <f t="shared" si="0"/>
        <v>8157760</v>
      </c>
      <c r="AN47" s="61" t="s">
        <v>215</v>
      </c>
      <c r="AO47" s="56"/>
      <c r="AP47" s="56"/>
      <c r="AQ47" s="56"/>
      <c r="AR47" s="56"/>
    </row>
    <row r="48" spans="1:44" s="33" customFormat="1" ht="39.950000000000003" customHeight="1" thickTop="1" thickBot="1" x14ac:dyDescent="0.3">
      <c r="A48" s="63">
        <v>1</v>
      </c>
      <c r="B48" s="159" t="s">
        <v>44</v>
      </c>
      <c r="C48" s="31" t="s">
        <v>278</v>
      </c>
      <c r="D48" s="43" t="s">
        <v>206</v>
      </c>
      <c r="E48" s="44">
        <v>19</v>
      </c>
      <c r="F48" s="62" t="s">
        <v>222</v>
      </c>
      <c r="G48" s="34">
        <v>1905</v>
      </c>
      <c r="H48" s="45" t="s">
        <v>279</v>
      </c>
      <c r="I48" s="46">
        <v>1905026</v>
      </c>
      <c r="J48" s="45" t="s">
        <v>280</v>
      </c>
      <c r="K48" s="46">
        <v>190502600</v>
      </c>
      <c r="L48" s="58" t="s">
        <v>281</v>
      </c>
      <c r="M48" s="51" t="s">
        <v>53</v>
      </c>
      <c r="N48" s="52" t="s">
        <v>282</v>
      </c>
      <c r="O48" s="68" t="s">
        <v>283</v>
      </c>
      <c r="P48" s="72" t="s">
        <v>284</v>
      </c>
      <c r="Q48" s="54"/>
      <c r="R48" s="54"/>
      <c r="S48" s="54"/>
      <c r="T48" s="54"/>
      <c r="U48" s="54"/>
      <c r="V48" s="54"/>
      <c r="W48" s="27">
        <f>95857459.54</f>
        <v>95857459.540000007</v>
      </c>
      <c r="X48" s="54"/>
      <c r="Y48" s="54"/>
      <c r="Z48" s="54"/>
      <c r="AA48" s="54"/>
      <c r="AB48" s="27"/>
      <c r="AC48" s="64"/>
      <c r="AD48" s="64"/>
      <c r="AE48" s="64"/>
      <c r="AF48" s="64"/>
      <c r="AG48" s="54"/>
      <c r="AH48" s="54"/>
      <c r="AI48" s="54"/>
      <c r="AJ48" s="27"/>
      <c r="AK48" s="54"/>
      <c r="AL48" s="64"/>
      <c r="AM48" s="19">
        <f t="shared" si="0"/>
        <v>95857459.540000007</v>
      </c>
      <c r="AN48" s="61" t="s">
        <v>215</v>
      </c>
      <c r="AO48" s="56"/>
      <c r="AP48" s="56"/>
      <c r="AQ48" s="56"/>
      <c r="AR48" s="56"/>
    </row>
    <row r="49" spans="1:44" ht="39.950000000000003" customHeight="1" thickTop="1" thickBot="1" x14ac:dyDescent="0.3">
      <c r="A49" s="63">
        <v>1</v>
      </c>
      <c r="B49" s="159" t="s">
        <v>44</v>
      </c>
      <c r="C49" s="31" t="s">
        <v>285</v>
      </c>
      <c r="D49" s="43" t="s">
        <v>206</v>
      </c>
      <c r="E49" s="44">
        <v>19</v>
      </c>
      <c r="F49" s="62" t="s">
        <v>222</v>
      </c>
      <c r="G49" s="34">
        <v>1905</v>
      </c>
      <c r="H49" s="45" t="s">
        <v>279</v>
      </c>
      <c r="I49" s="46">
        <v>1905026</v>
      </c>
      <c r="J49" s="45" t="s">
        <v>280</v>
      </c>
      <c r="K49" s="46">
        <v>190502600</v>
      </c>
      <c r="L49" s="58" t="s">
        <v>281</v>
      </c>
      <c r="M49" s="51" t="s">
        <v>53</v>
      </c>
      <c r="N49" s="52" t="s">
        <v>286</v>
      </c>
      <c r="O49" s="155" t="s">
        <v>229</v>
      </c>
      <c r="P49" s="156" t="s">
        <v>230</v>
      </c>
      <c r="Q49" s="54"/>
      <c r="R49" s="54"/>
      <c r="S49" s="54"/>
      <c r="T49" s="54"/>
      <c r="U49" s="54"/>
      <c r="V49" s="54"/>
      <c r="W49" s="27">
        <f>69104673.28</f>
        <v>69104673.280000001</v>
      </c>
      <c r="X49" s="54"/>
      <c r="Y49" s="54"/>
      <c r="Z49" s="54"/>
      <c r="AA49" s="54"/>
      <c r="AB49" s="64"/>
      <c r="AC49" s="64"/>
      <c r="AD49" s="64"/>
      <c r="AE49" s="64"/>
      <c r="AF49" s="64"/>
      <c r="AG49" s="54"/>
      <c r="AH49" s="54"/>
      <c r="AI49" s="54"/>
      <c r="AJ49" s="54"/>
      <c r="AK49" s="54"/>
      <c r="AL49" s="64"/>
      <c r="AM49" s="19">
        <f t="shared" si="0"/>
        <v>69104673.280000001</v>
      </c>
      <c r="AN49" s="61" t="s">
        <v>215</v>
      </c>
      <c r="AO49" s="56"/>
      <c r="AP49" s="56"/>
      <c r="AQ49" s="56"/>
      <c r="AR49" s="56"/>
    </row>
    <row r="50" spans="1:44" ht="39.950000000000003" customHeight="1" thickTop="1" thickBot="1" x14ac:dyDescent="0.3">
      <c r="A50" s="63">
        <v>1</v>
      </c>
      <c r="B50" s="159" t="s">
        <v>44</v>
      </c>
      <c r="C50" s="31" t="s">
        <v>287</v>
      </c>
      <c r="D50" s="43" t="s">
        <v>206</v>
      </c>
      <c r="E50" s="44">
        <v>19</v>
      </c>
      <c r="F50" s="62" t="s">
        <v>222</v>
      </c>
      <c r="G50" s="34">
        <v>1905</v>
      </c>
      <c r="H50" s="45" t="s">
        <v>279</v>
      </c>
      <c r="I50" s="46">
        <v>1905026</v>
      </c>
      <c r="J50" s="45" t="s">
        <v>280</v>
      </c>
      <c r="K50" s="46">
        <v>190502600</v>
      </c>
      <c r="L50" s="58" t="s">
        <v>281</v>
      </c>
      <c r="M50" s="51" t="s">
        <v>53</v>
      </c>
      <c r="N50" s="52" t="s">
        <v>288</v>
      </c>
      <c r="O50" s="155" t="s">
        <v>229</v>
      </c>
      <c r="P50" s="156" t="s">
        <v>230</v>
      </c>
      <c r="Q50" s="54"/>
      <c r="R50" s="54"/>
      <c r="S50" s="54"/>
      <c r="T50" s="54"/>
      <c r="U50" s="54"/>
      <c r="V50" s="54"/>
      <c r="W50" s="27">
        <f>118368152.42</f>
        <v>118368152.42</v>
      </c>
      <c r="X50" s="54"/>
      <c r="Y50" s="54"/>
      <c r="Z50" s="54"/>
      <c r="AA50" s="54"/>
      <c r="AB50" s="64"/>
      <c r="AC50" s="64"/>
      <c r="AD50" s="64"/>
      <c r="AE50" s="64"/>
      <c r="AF50" s="64"/>
      <c r="AG50" s="54"/>
      <c r="AH50" s="54"/>
      <c r="AI50" s="54"/>
      <c r="AJ50" s="54"/>
      <c r="AK50" s="54"/>
      <c r="AL50" s="64"/>
      <c r="AM50" s="19">
        <f t="shared" si="0"/>
        <v>118368152.42</v>
      </c>
      <c r="AN50" s="61" t="s">
        <v>215</v>
      </c>
      <c r="AO50" s="56"/>
      <c r="AP50" s="56"/>
      <c r="AQ50" s="56"/>
      <c r="AR50" s="56"/>
    </row>
    <row r="51" spans="1:44" ht="39.950000000000003" customHeight="1" thickTop="1" thickBot="1" x14ac:dyDescent="0.3">
      <c r="A51" s="63">
        <v>1</v>
      </c>
      <c r="B51" s="159" t="s">
        <v>44</v>
      </c>
      <c r="C51" s="31" t="s">
        <v>289</v>
      </c>
      <c r="D51" s="43" t="s">
        <v>206</v>
      </c>
      <c r="E51" s="44">
        <v>19</v>
      </c>
      <c r="F51" s="62" t="s">
        <v>222</v>
      </c>
      <c r="G51" s="34">
        <v>1905</v>
      </c>
      <c r="H51" s="45" t="s">
        <v>279</v>
      </c>
      <c r="I51" s="46">
        <v>1905026</v>
      </c>
      <c r="J51" s="45" t="s">
        <v>280</v>
      </c>
      <c r="K51" s="46">
        <v>190502600</v>
      </c>
      <c r="L51" s="58" t="s">
        <v>281</v>
      </c>
      <c r="M51" s="51" t="s">
        <v>53</v>
      </c>
      <c r="N51" s="52" t="s">
        <v>290</v>
      </c>
      <c r="O51" s="155" t="s">
        <v>229</v>
      </c>
      <c r="P51" s="156" t="s">
        <v>230</v>
      </c>
      <c r="Q51" s="54"/>
      <c r="R51" s="54"/>
      <c r="S51" s="54"/>
      <c r="T51" s="54"/>
      <c r="U51" s="54"/>
      <c r="V51" s="54"/>
      <c r="W51" s="27">
        <f>65396857.23</f>
        <v>65396857.229999997</v>
      </c>
      <c r="X51" s="54"/>
      <c r="Y51" s="54"/>
      <c r="Z51" s="54"/>
      <c r="AA51" s="54"/>
      <c r="AB51" s="75">
        <v>41128000</v>
      </c>
      <c r="AC51" s="64"/>
      <c r="AD51" s="64"/>
      <c r="AE51" s="64"/>
      <c r="AF51" s="64"/>
      <c r="AG51" s="54"/>
      <c r="AH51" s="54"/>
      <c r="AI51" s="54"/>
      <c r="AJ51" s="54"/>
      <c r="AK51" s="54"/>
      <c r="AL51" s="64"/>
      <c r="AM51" s="19">
        <f t="shared" si="0"/>
        <v>106524857.22999999</v>
      </c>
      <c r="AN51" s="61" t="s">
        <v>215</v>
      </c>
      <c r="AO51" s="56"/>
      <c r="AP51" s="56"/>
      <c r="AQ51" s="56"/>
      <c r="AR51" s="56"/>
    </row>
    <row r="52" spans="1:44" ht="39.950000000000003" customHeight="1" thickTop="1" thickBot="1" x14ac:dyDescent="0.3">
      <c r="A52" s="63">
        <v>1</v>
      </c>
      <c r="B52" s="159" t="s">
        <v>44</v>
      </c>
      <c r="C52" s="31" t="s">
        <v>291</v>
      </c>
      <c r="D52" s="43" t="s">
        <v>206</v>
      </c>
      <c r="E52" s="44">
        <v>19</v>
      </c>
      <c r="F52" s="62" t="s">
        <v>222</v>
      </c>
      <c r="G52" s="34">
        <v>1905</v>
      </c>
      <c r="H52" s="45" t="s">
        <v>292</v>
      </c>
      <c r="I52" s="46">
        <v>1905025</v>
      </c>
      <c r="J52" s="45" t="s">
        <v>293</v>
      </c>
      <c r="K52" s="46">
        <v>190502500</v>
      </c>
      <c r="L52" s="58" t="s">
        <v>294</v>
      </c>
      <c r="M52" s="51" t="s">
        <v>53</v>
      </c>
      <c r="N52" s="52" t="s">
        <v>295</v>
      </c>
      <c r="O52" s="155" t="s">
        <v>229</v>
      </c>
      <c r="P52" s="156" t="s">
        <v>230</v>
      </c>
      <c r="Q52" s="54"/>
      <c r="R52" s="54"/>
      <c r="S52" s="54"/>
      <c r="T52" s="54"/>
      <c r="U52" s="54"/>
      <c r="V52" s="54"/>
      <c r="W52" s="27">
        <f>33276384.96</f>
        <v>33276384.960000001</v>
      </c>
      <c r="X52" s="54"/>
      <c r="Y52" s="54"/>
      <c r="Z52" s="54"/>
      <c r="AA52" s="54"/>
      <c r="AB52" s="165"/>
      <c r="AC52" s="64"/>
      <c r="AD52" s="64"/>
      <c r="AE52" s="64"/>
      <c r="AF52" s="64"/>
      <c r="AG52" s="54"/>
      <c r="AH52" s="54"/>
      <c r="AI52" s="54"/>
      <c r="AJ52" s="54"/>
      <c r="AK52" s="54"/>
      <c r="AL52" s="64"/>
      <c r="AM52" s="19">
        <f t="shared" si="0"/>
        <v>33276384.960000001</v>
      </c>
      <c r="AN52" s="61" t="s">
        <v>215</v>
      </c>
      <c r="AO52" s="56"/>
      <c r="AP52" s="56"/>
      <c r="AQ52" s="56"/>
      <c r="AR52" s="56"/>
    </row>
    <row r="53" spans="1:44" ht="39.950000000000003" customHeight="1" thickTop="1" thickBot="1" x14ac:dyDescent="0.3">
      <c r="A53" s="63">
        <v>1</v>
      </c>
      <c r="B53" s="159" t="s">
        <v>44</v>
      </c>
      <c r="C53" s="166" t="s">
        <v>296</v>
      </c>
      <c r="D53" s="43" t="s">
        <v>206</v>
      </c>
      <c r="E53" s="44">
        <v>19</v>
      </c>
      <c r="F53" s="167" t="s">
        <v>207</v>
      </c>
      <c r="G53" s="168" t="s">
        <v>297</v>
      </c>
      <c r="H53" s="66" t="s">
        <v>208</v>
      </c>
      <c r="I53" s="168" t="s">
        <v>298</v>
      </c>
      <c r="J53" s="66" t="s">
        <v>299</v>
      </c>
      <c r="K53" s="168" t="s">
        <v>210</v>
      </c>
      <c r="L53" s="167" t="s">
        <v>211</v>
      </c>
      <c r="M53" s="51" t="s">
        <v>53</v>
      </c>
      <c r="N53" s="52" t="s">
        <v>300</v>
      </c>
      <c r="O53" s="68" t="s">
        <v>301</v>
      </c>
      <c r="P53" s="72" t="s">
        <v>302</v>
      </c>
      <c r="Q53" s="54"/>
      <c r="R53" s="54"/>
      <c r="S53" s="54"/>
      <c r="T53" s="54"/>
      <c r="U53" s="54"/>
      <c r="V53" s="54"/>
      <c r="W53" s="33"/>
      <c r="X53" s="54"/>
      <c r="Y53" s="54"/>
      <c r="Z53" s="54"/>
      <c r="AA53" s="54"/>
      <c r="AB53" s="165"/>
      <c r="AC53" s="64"/>
      <c r="AD53" s="64"/>
      <c r="AE53" s="64"/>
      <c r="AF53" s="64"/>
      <c r="AG53" s="54"/>
      <c r="AH53" s="54"/>
      <c r="AI53" s="54"/>
      <c r="AJ53" s="54"/>
      <c r="AK53" s="54"/>
      <c r="AL53" s="64"/>
      <c r="AM53" s="19">
        <f t="shared" si="0"/>
        <v>0</v>
      </c>
      <c r="AN53" s="61" t="s">
        <v>215</v>
      </c>
      <c r="AO53" s="56"/>
      <c r="AP53" s="56"/>
      <c r="AQ53" s="56"/>
      <c r="AR53" s="56"/>
    </row>
    <row r="54" spans="1:44" ht="39.950000000000003" customHeight="1" thickTop="1" thickBot="1" x14ac:dyDescent="0.3">
      <c r="A54" s="63"/>
      <c r="B54" s="159" t="s">
        <v>44</v>
      </c>
      <c r="C54" s="149" t="s">
        <v>303</v>
      </c>
      <c r="D54" s="43" t="s">
        <v>206</v>
      </c>
      <c r="E54" s="44">
        <v>19</v>
      </c>
      <c r="F54" s="62" t="s">
        <v>222</v>
      </c>
      <c r="G54" s="168">
        <v>1905</v>
      </c>
      <c r="H54" s="66" t="s">
        <v>304</v>
      </c>
      <c r="I54" s="168">
        <v>1905019</v>
      </c>
      <c r="J54" s="66" t="s">
        <v>305</v>
      </c>
      <c r="K54" s="168">
        <v>190501900</v>
      </c>
      <c r="L54" s="167" t="s">
        <v>306</v>
      </c>
      <c r="M54" s="51" t="s">
        <v>53</v>
      </c>
      <c r="N54" s="52" t="s">
        <v>300</v>
      </c>
      <c r="O54" s="155" t="s">
        <v>229</v>
      </c>
      <c r="P54" s="156" t="s">
        <v>230</v>
      </c>
      <c r="Q54" s="54"/>
      <c r="R54" s="54"/>
      <c r="S54" s="54"/>
      <c r="T54" s="54"/>
      <c r="U54" s="54"/>
      <c r="V54" s="54"/>
      <c r="W54" s="27">
        <f>124115400</f>
        <v>124115400</v>
      </c>
      <c r="X54" s="54"/>
      <c r="Y54" s="54"/>
      <c r="Z54" s="54"/>
      <c r="AA54" s="54"/>
      <c r="AB54" s="165"/>
      <c r="AC54" s="64"/>
      <c r="AD54" s="64"/>
      <c r="AE54" s="64"/>
      <c r="AF54" s="64"/>
      <c r="AG54" s="54"/>
      <c r="AH54" s="54"/>
      <c r="AI54" s="54"/>
      <c r="AJ54" s="54"/>
      <c r="AK54" s="54"/>
      <c r="AL54" s="64"/>
      <c r="AM54" s="19">
        <f t="shared" si="0"/>
        <v>124115400</v>
      </c>
      <c r="AN54" s="61" t="s">
        <v>215</v>
      </c>
      <c r="AO54" s="56"/>
      <c r="AP54" s="56"/>
      <c r="AQ54" s="56"/>
      <c r="AR54" s="56"/>
    </row>
    <row r="55" spans="1:44" ht="39.950000000000003" customHeight="1" thickTop="1" thickBot="1" x14ac:dyDescent="0.3">
      <c r="A55" s="63">
        <v>1</v>
      </c>
      <c r="B55" s="159" t="s">
        <v>44</v>
      </c>
      <c r="C55" s="31" t="s">
        <v>307</v>
      </c>
      <c r="D55" s="43" t="s">
        <v>206</v>
      </c>
      <c r="E55" s="44">
        <v>19</v>
      </c>
      <c r="F55" s="45" t="s">
        <v>236</v>
      </c>
      <c r="G55" s="46">
        <v>1903</v>
      </c>
      <c r="H55" s="47" t="s">
        <v>308</v>
      </c>
      <c r="I55" s="48">
        <v>1903025</v>
      </c>
      <c r="J55" s="53" t="s">
        <v>309</v>
      </c>
      <c r="K55" s="48">
        <v>190302500</v>
      </c>
      <c r="L55" s="65" t="s">
        <v>310</v>
      </c>
      <c r="M55" s="59" t="s">
        <v>53</v>
      </c>
      <c r="N55" s="52" t="s">
        <v>311</v>
      </c>
      <c r="O55" s="71" t="s">
        <v>243</v>
      </c>
      <c r="P55" s="72" t="s">
        <v>244</v>
      </c>
      <c r="Q55" s="54"/>
      <c r="R55" s="54"/>
      <c r="S55" s="54"/>
      <c r="T55" s="54"/>
      <c r="U55" s="54"/>
      <c r="V55" s="54"/>
      <c r="W55" s="54"/>
      <c r="X55" s="54"/>
      <c r="Y55" s="54"/>
      <c r="Z55" s="54"/>
      <c r="AA55" s="54"/>
      <c r="AB55" s="75">
        <v>42400000</v>
      </c>
      <c r="AC55" s="64"/>
      <c r="AD55" s="64"/>
      <c r="AE55" s="64"/>
      <c r="AF55" s="64"/>
      <c r="AG55" s="54"/>
      <c r="AH55" s="54"/>
      <c r="AI55" s="54"/>
      <c r="AJ55" s="54"/>
      <c r="AK55" s="54"/>
      <c r="AL55" s="64"/>
      <c r="AM55" s="19">
        <f t="shared" si="0"/>
        <v>42400000</v>
      </c>
      <c r="AN55" s="61" t="s">
        <v>215</v>
      </c>
      <c r="AO55" s="56"/>
      <c r="AP55" s="56"/>
      <c r="AQ55" s="56"/>
      <c r="AR55" s="56"/>
    </row>
    <row r="56" spans="1:44" ht="39.950000000000003" customHeight="1" thickTop="1" thickBot="1" x14ac:dyDescent="0.3">
      <c r="A56" s="63">
        <v>1</v>
      </c>
      <c r="B56" s="159" t="s">
        <v>44</v>
      </c>
      <c r="C56" s="31" t="s">
        <v>312</v>
      </c>
      <c r="D56" s="43" t="s">
        <v>206</v>
      </c>
      <c r="E56" s="44">
        <v>19</v>
      </c>
      <c r="F56" s="58" t="s">
        <v>236</v>
      </c>
      <c r="G56" s="46">
        <v>1903</v>
      </c>
      <c r="H56" s="45" t="s">
        <v>237</v>
      </c>
      <c r="I56" s="46">
        <v>1903011</v>
      </c>
      <c r="J56" s="45" t="s">
        <v>239</v>
      </c>
      <c r="K56" s="46">
        <v>190301100</v>
      </c>
      <c r="L56" s="45" t="s">
        <v>241</v>
      </c>
      <c r="M56" s="59" t="s">
        <v>53</v>
      </c>
      <c r="N56" s="52" t="s">
        <v>313</v>
      </c>
      <c r="O56" s="71" t="s">
        <v>243</v>
      </c>
      <c r="P56" s="72" t="s">
        <v>244</v>
      </c>
      <c r="Q56" s="54"/>
      <c r="R56" s="54"/>
      <c r="S56" s="54"/>
      <c r="T56" s="54"/>
      <c r="U56" s="54"/>
      <c r="V56" s="54"/>
      <c r="W56" s="27">
        <f>57876000</f>
        <v>57876000</v>
      </c>
      <c r="X56" s="54"/>
      <c r="Y56" s="54"/>
      <c r="Z56" s="54"/>
      <c r="AA56" s="54"/>
      <c r="AB56" s="165"/>
      <c r="AC56" s="64"/>
      <c r="AD56" s="64"/>
      <c r="AE56" s="64"/>
      <c r="AF56" s="64"/>
      <c r="AG56" s="54"/>
      <c r="AH56" s="54"/>
      <c r="AI56" s="54"/>
      <c r="AJ56" s="54"/>
      <c r="AK56" s="54"/>
      <c r="AL56" s="64"/>
      <c r="AM56" s="19">
        <f t="shared" si="0"/>
        <v>57876000</v>
      </c>
      <c r="AN56" s="61" t="s">
        <v>215</v>
      </c>
      <c r="AO56" s="56"/>
      <c r="AP56" s="56"/>
      <c r="AQ56" s="56"/>
      <c r="AR56" s="56"/>
    </row>
    <row r="57" spans="1:44" ht="39.950000000000003" customHeight="1" thickTop="1" thickBot="1" x14ac:dyDescent="0.3">
      <c r="A57" s="63">
        <v>1</v>
      </c>
      <c r="B57" s="159" t="s">
        <v>44</v>
      </c>
      <c r="C57" s="31" t="s">
        <v>314</v>
      </c>
      <c r="D57" s="43" t="s">
        <v>206</v>
      </c>
      <c r="E57" s="44">
        <v>19</v>
      </c>
      <c r="F57" s="58" t="s">
        <v>236</v>
      </c>
      <c r="G57" s="46">
        <v>1903</v>
      </c>
      <c r="H57" s="45" t="s">
        <v>315</v>
      </c>
      <c r="I57" s="46">
        <v>1903016</v>
      </c>
      <c r="J57" s="45" t="s">
        <v>316</v>
      </c>
      <c r="K57" s="46">
        <v>190301600</v>
      </c>
      <c r="L57" s="45" t="s">
        <v>317</v>
      </c>
      <c r="M57" s="59" t="s">
        <v>53</v>
      </c>
      <c r="N57" s="52" t="s">
        <v>318</v>
      </c>
      <c r="O57" s="71" t="s">
        <v>243</v>
      </c>
      <c r="P57" s="72" t="s">
        <v>244</v>
      </c>
      <c r="Q57" s="54"/>
      <c r="R57" s="54"/>
      <c r="S57" s="54"/>
      <c r="T57" s="54"/>
      <c r="U57" s="54"/>
      <c r="V57" s="54"/>
      <c r="W57" s="27">
        <f>28620000</f>
        <v>28620000</v>
      </c>
      <c r="X57" s="54"/>
      <c r="Y57" s="54"/>
      <c r="Z57" s="54"/>
      <c r="AA57" s="54"/>
      <c r="AB57" s="165"/>
      <c r="AC57" s="64"/>
      <c r="AD57" s="64"/>
      <c r="AE57" s="64"/>
      <c r="AF57" s="64"/>
      <c r="AG57" s="54"/>
      <c r="AH57" s="54"/>
      <c r="AI57" s="54"/>
      <c r="AJ57" s="54"/>
      <c r="AK57" s="54"/>
      <c r="AL57" s="64"/>
      <c r="AM57" s="19">
        <f t="shared" si="0"/>
        <v>28620000</v>
      </c>
      <c r="AN57" s="61" t="s">
        <v>215</v>
      </c>
      <c r="AO57" s="56"/>
      <c r="AP57" s="56"/>
      <c r="AQ57" s="56"/>
      <c r="AR57" s="56"/>
    </row>
    <row r="58" spans="1:44" ht="39.950000000000003" customHeight="1" thickTop="1" thickBot="1" x14ac:dyDescent="0.3">
      <c r="A58" s="63">
        <v>1</v>
      </c>
      <c r="B58" s="159" t="s">
        <v>44</v>
      </c>
      <c r="C58" s="31" t="s">
        <v>319</v>
      </c>
      <c r="D58" s="43" t="s">
        <v>206</v>
      </c>
      <c r="E58" s="44">
        <v>19</v>
      </c>
      <c r="F58" s="45" t="s">
        <v>236</v>
      </c>
      <c r="G58" s="46">
        <v>1903</v>
      </c>
      <c r="H58" s="47" t="s">
        <v>237</v>
      </c>
      <c r="I58" s="48">
        <v>1903011</v>
      </c>
      <c r="J58" s="53" t="s">
        <v>239</v>
      </c>
      <c r="K58" s="48">
        <v>190301100</v>
      </c>
      <c r="L58" s="53" t="s">
        <v>241</v>
      </c>
      <c r="M58" s="59" t="s">
        <v>53</v>
      </c>
      <c r="N58" s="52" t="s">
        <v>320</v>
      </c>
      <c r="O58" s="71" t="s">
        <v>243</v>
      </c>
      <c r="P58" s="72" t="s">
        <v>244</v>
      </c>
      <c r="Q58" s="54"/>
      <c r="R58" s="54"/>
      <c r="S58" s="54"/>
      <c r="T58" s="54"/>
      <c r="U58" s="54"/>
      <c r="V58" s="54"/>
      <c r="W58" s="27">
        <f>51198000</f>
        <v>51198000</v>
      </c>
      <c r="X58" s="54"/>
      <c r="Y58" s="54"/>
      <c r="Z58" s="54"/>
      <c r="AA58" s="54"/>
      <c r="AB58" s="165"/>
      <c r="AC58" s="64"/>
      <c r="AD58" s="64"/>
      <c r="AE58" s="64"/>
      <c r="AF58" s="64"/>
      <c r="AG58" s="54"/>
      <c r="AH58" s="54"/>
      <c r="AI58" s="54"/>
      <c r="AJ58" s="54"/>
      <c r="AK58" s="54"/>
      <c r="AL58" s="64"/>
      <c r="AM58" s="19">
        <f t="shared" si="0"/>
        <v>51198000</v>
      </c>
      <c r="AN58" s="61" t="s">
        <v>215</v>
      </c>
      <c r="AO58" s="56"/>
      <c r="AP58" s="56"/>
      <c r="AQ58" s="56"/>
      <c r="AR58" s="56"/>
    </row>
    <row r="59" spans="1:44" ht="39.950000000000003" customHeight="1" thickTop="1" thickBot="1" x14ac:dyDescent="0.3">
      <c r="A59" s="63">
        <v>1</v>
      </c>
      <c r="B59" s="159" t="s">
        <v>44</v>
      </c>
      <c r="C59" s="31" t="s">
        <v>321</v>
      </c>
      <c r="D59" s="43" t="s">
        <v>206</v>
      </c>
      <c r="E59" s="44">
        <v>19</v>
      </c>
      <c r="F59" s="45" t="s">
        <v>207</v>
      </c>
      <c r="G59" s="46">
        <v>1906</v>
      </c>
      <c r="H59" s="47" t="s">
        <v>322</v>
      </c>
      <c r="I59" s="48">
        <v>1906031</v>
      </c>
      <c r="J59" s="53" t="s">
        <v>323</v>
      </c>
      <c r="K59" s="48">
        <v>190603100</v>
      </c>
      <c r="L59" s="53" t="s">
        <v>324</v>
      </c>
      <c r="M59" s="59" t="s">
        <v>53</v>
      </c>
      <c r="N59" s="52" t="s">
        <v>325</v>
      </c>
      <c r="O59" s="71" t="s">
        <v>213</v>
      </c>
      <c r="P59" s="72" t="s">
        <v>214</v>
      </c>
      <c r="Q59" s="54"/>
      <c r="R59" s="54"/>
      <c r="S59" s="54"/>
      <c r="T59" s="54"/>
      <c r="U59" s="54"/>
      <c r="V59" s="54"/>
      <c r="W59" s="27"/>
      <c r="X59" s="54"/>
      <c r="Y59" s="54"/>
      <c r="Z59" s="54"/>
      <c r="AA59" s="54"/>
      <c r="AB59" s="165"/>
      <c r="AC59" s="64"/>
      <c r="AD59" s="64"/>
      <c r="AE59" s="64"/>
      <c r="AF59" s="64"/>
      <c r="AG59" s="54"/>
      <c r="AH59" s="54"/>
      <c r="AI59" s="54"/>
      <c r="AJ59" s="54"/>
      <c r="AK59" s="54"/>
      <c r="AL59" s="64"/>
      <c r="AM59" s="19">
        <f t="shared" si="0"/>
        <v>0</v>
      </c>
      <c r="AN59" s="61" t="s">
        <v>215</v>
      </c>
      <c r="AO59" s="56"/>
      <c r="AP59" s="56"/>
      <c r="AQ59" s="56"/>
      <c r="AR59" s="56"/>
    </row>
    <row r="60" spans="1:44" ht="39.950000000000003" customHeight="1" thickTop="1" thickBot="1" x14ac:dyDescent="0.3">
      <c r="A60" s="63"/>
      <c r="B60" s="159" t="s">
        <v>44</v>
      </c>
      <c r="C60" s="149" t="s">
        <v>303</v>
      </c>
      <c r="D60" s="43" t="s">
        <v>206</v>
      </c>
      <c r="E60" s="44">
        <v>19</v>
      </c>
      <c r="F60" s="45" t="s">
        <v>236</v>
      </c>
      <c r="G60" s="46">
        <v>1903</v>
      </c>
      <c r="H60" s="47" t="s">
        <v>326</v>
      </c>
      <c r="I60" s="48">
        <v>1903045</v>
      </c>
      <c r="J60" s="53" t="s">
        <v>327</v>
      </c>
      <c r="K60" s="48">
        <v>190304500</v>
      </c>
      <c r="L60" s="53" t="s">
        <v>328</v>
      </c>
      <c r="M60" s="59" t="s">
        <v>53</v>
      </c>
      <c r="N60" s="52" t="s">
        <v>325</v>
      </c>
      <c r="O60" s="101" t="s">
        <v>329</v>
      </c>
      <c r="P60" s="102" t="s">
        <v>330</v>
      </c>
      <c r="Q60" s="54"/>
      <c r="R60" s="54"/>
      <c r="S60" s="54"/>
      <c r="T60" s="54"/>
      <c r="U60" s="54"/>
      <c r="V60" s="54"/>
      <c r="W60" s="27">
        <f>102688560</f>
        <v>102688560</v>
      </c>
      <c r="X60" s="54"/>
      <c r="Y60" s="54"/>
      <c r="Z60" s="54"/>
      <c r="AA60" s="54"/>
      <c r="AB60" s="165"/>
      <c r="AC60" s="64"/>
      <c r="AD60" s="64"/>
      <c r="AE60" s="64"/>
      <c r="AF60" s="64"/>
      <c r="AG60" s="54"/>
      <c r="AH60" s="54"/>
      <c r="AI60" s="54"/>
      <c r="AJ60" s="54"/>
      <c r="AK60" s="54"/>
      <c r="AL60" s="64"/>
      <c r="AM60" s="19">
        <f>SUBTOTAL(9,Q60:AL60)</f>
        <v>102688560</v>
      </c>
      <c r="AN60" s="61" t="s">
        <v>215</v>
      </c>
      <c r="AO60" s="56"/>
      <c r="AP60" s="56"/>
      <c r="AQ60" s="56"/>
      <c r="AR60" s="56"/>
    </row>
    <row r="61" spans="1:44" ht="39.950000000000003" customHeight="1" thickTop="1" thickBot="1" x14ac:dyDescent="0.3">
      <c r="A61" s="63">
        <v>1</v>
      </c>
      <c r="B61" s="159" t="s">
        <v>44</v>
      </c>
      <c r="C61" s="31" t="s">
        <v>331</v>
      </c>
      <c r="D61" s="43" t="s">
        <v>206</v>
      </c>
      <c r="E61" s="44">
        <v>19</v>
      </c>
      <c r="F61" s="45" t="s">
        <v>222</v>
      </c>
      <c r="G61" s="46">
        <v>1905</v>
      </c>
      <c r="H61" s="47" t="s">
        <v>332</v>
      </c>
      <c r="I61" s="48">
        <v>1905030</v>
      </c>
      <c r="J61" s="53" t="s">
        <v>333</v>
      </c>
      <c r="K61" s="48">
        <v>190503000</v>
      </c>
      <c r="L61" s="53" t="s">
        <v>334</v>
      </c>
      <c r="M61" s="59" t="s">
        <v>53</v>
      </c>
      <c r="N61" s="52" t="s">
        <v>335</v>
      </c>
      <c r="O61" s="71" t="s">
        <v>233</v>
      </c>
      <c r="P61" s="72" t="s">
        <v>234</v>
      </c>
      <c r="Q61" s="54"/>
      <c r="R61" s="54"/>
      <c r="S61" s="54"/>
      <c r="T61" s="54"/>
      <c r="U61" s="54"/>
      <c r="V61" s="54"/>
      <c r="W61" s="54"/>
      <c r="X61" s="54"/>
      <c r="Y61" s="54"/>
      <c r="Z61" s="27"/>
      <c r="AA61" s="54"/>
      <c r="AB61" s="75">
        <v>19080000</v>
      </c>
      <c r="AC61" s="64"/>
      <c r="AD61" s="64"/>
      <c r="AE61" s="64"/>
      <c r="AF61" s="64"/>
      <c r="AG61" s="54"/>
      <c r="AH61" s="54"/>
      <c r="AI61" s="54"/>
      <c r="AJ61" s="54"/>
      <c r="AK61" s="54"/>
      <c r="AL61" s="78"/>
      <c r="AM61" s="19">
        <f t="shared" si="0"/>
        <v>19080000</v>
      </c>
      <c r="AN61" s="61" t="s">
        <v>215</v>
      </c>
      <c r="AO61" s="56"/>
      <c r="AP61" s="56"/>
      <c r="AQ61" s="56"/>
      <c r="AR61" s="56"/>
    </row>
    <row r="62" spans="1:44" ht="39.950000000000003" customHeight="1" thickTop="1" thickBot="1" x14ac:dyDescent="0.3">
      <c r="A62" s="63">
        <v>1</v>
      </c>
      <c r="B62" s="159" t="s">
        <v>44</v>
      </c>
      <c r="C62" s="31" t="s">
        <v>336</v>
      </c>
      <c r="D62" s="43" t="s">
        <v>206</v>
      </c>
      <c r="E62" s="44">
        <v>19</v>
      </c>
      <c r="F62" s="45" t="s">
        <v>222</v>
      </c>
      <c r="G62" s="46">
        <v>1905</v>
      </c>
      <c r="H62" s="45" t="s">
        <v>337</v>
      </c>
      <c r="I62" s="46">
        <v>1905005</v>
      </c>
      <c r="J62" s="45" t="s">
        <v>338</v>
      </c>
      <c r="K62" s="46">
        <v>190500500</v>
      </c>
      <c r="L62" s="45" t="s">
        <v>337</v>
      </c>
      <c r="M62" s="59" t="s">
        <v>53</v>
      </c>
      <c r="N62" s="52" t="s">
        <v>339</v>
      </c>
      <c r="O62" s="71" t="s">
        <v>233</v>
      </c>
      <c r="P62" s="72" t="s">
        <v>234</v>
      </c>
      <c r="Q62" s="54"/>
      <c r="R62" s="54"/>
      <c r="S62" s="54"/>
      <c r="T62" s="54"/>
      <c r="U62" s="54"/>
      <c r="V62" s="54"/>
      <c r="W62" s="54"/>
      <c r="X62" s="54"/>
      <c r="Y62" s="27"/>
      <c r="Z62" s="28"/>
      <c r="AA62" s="54"/>
      <c r="AB62" s="165"/>
      <c r="AC62" s="64"/>
      <c r="AD62" s="64"/>
      <c r="AE62" s="64"/>
      <c r="AF62" s="64"/>
      <c r="AG62" s="54"/>
      <c r="AH62" s="54"/>
      <c r="AI62" s="54"/>
      <c r="AJ62" s="54"/>
      <c r="AK62" s="54"/>
      <c r="AL62" s="64"/>
      <c r="AM62" s="19">
        <f t="shared" si="0"/>
        <v>0</v>
      </c>
      <c r="AN62" s="61" t="s">
        <v>215</v>
      </c>
      <c r="AO62" s="56"/>
      <c r="AP62" s="56"/>
      <c r="AQ62" s="56"/>
      <c r="AR62" s="56"/>
    </row>
    <row r="63" spans="1:44" ht="39.950000000000003" customHeight="1" thickTop="1" thickBot="1" x14ac:dyDescent="0.3">
      <c r="A63" s="63">
        <v>1</v>
      </c>
      <c r="B63" s="159" t="s">
        <v>44</v>
      </c>
      <c r="C63" s="31" t="s">
        <v>340</v>
      </c>
      <c r="D63" s="43" t="s">
        <v>206</v>
      </c>
      <c r="E63" s="44">
        <v>19</v>
      </c>
      <c r="F63" s="45" t="s">
        <v>207</v>
      </c>
      <c r="G63" s="46">
        <v>1906</v>
      </c>
      <c r="H63" s="47" t="s">
        <v>208</v>
      </c>
      <c r="I63" s="48" t="s">
        <v>298</v>
      </c>
      <c r="J63" s="66" t="s">
        <v>299</v>
      </c>
      <c r="K63" s="48" t="s">
        <v>210</v>
      </c>
      <c r="L63" s="53" t="s">
        <v>211</v>
      </c>
      <c r="M63" s="59" t="s">
        <v>53</v>
      </c>
      <c r="N63" s="52" t="s">
        <v>341</v>
      </c>
      <c r="O63" s="71" t="s">
        <v>213</v>
      </c>
      <c r="P63" s="72" t="s">
        <v>214</v>
      </c>
      <c r="Q63" s="54"/>
      <c r="R63" s="54"/>
      <c r="S63" s="54"/>
      <c r="T63" s="54"/>
      <c r="U63" s="54"/>
      <c r="V63" s="54"/>
      <c r="W63" s="54"/>
      <c r="X63" s="54"/>
      <c r="Y63" s="54"/>
      <c r="Z63" s="54"/>
      <c r="AA63" s="54"/>
      <c r="AB63" s="75">
        <v>3307200</v>
      </c>
      <c r="AC63" s="64"/>
      <c r="AD63" s="64"/>
      <c r="AE63" s="64"/>
      <c r="AF63" s="64"/>
      <c r="AG63" s="54"/>
      <c r="AH63" s="54"/>
      <c r="AI63" s="54"/>
      <c r="AJ63" s="54"/>
      <c r="AK63" s="54"/>
      <c r="AL63" s="64"/>
      <c r="AM63" s="19">
        <f t="shared" si="0"/>
        <v>3307200</v>
      </c>
      <c r="AN63" s="61" t="s">
        <v>215</v>
      </c>
      <c r="AO63" s="56"/>
      <c r="AP63" s="56"/>
      <c r="AQ63" s="56"/>
      <c r="AR63" s="56"/>
    </row>
    <row r="64" spans="1:44" ht="39.950000000000003" customHeight="1" thickTop="1" thickBot="1" x14ac:dyDescent="0.3">
      <c r="A64" s="63">
        <v>1</v>
      </c>
      <c r="B64" s="159" t="s">
        <v>44</v>
      </c>
      <c r="C64" s="31" t="s">
        <v>342</v>
      </c>
      <c r="D64" s="43" t="s">
        <v>206</v>
      </c>
      <c r="E64" s="44">
        <v>19</v>
      </c>
      <c r="F64" s="67" t="s">
        <v>236</v>
      </c>
      <c r="G64" s="44">
        <v>1903</v>
      </c>
      <c r="H64" s="47" t="s">
        <v>343</v>
      </c>
      <c r="I64" s="48">
        <v>1903034</v>
      </c>
      <c r="J64" s="53" t="s">
        <v>344</v>
      </c>
      <c r="K64" s="48">
        <v>190303400</v>
      </c>
      <c r="L64" s="53" t="s">
        <v>345</v>
      </c>
      <c r="M64" s="59" t="s">
        <v>53</v>
      </c>
      <c r="N64" s="52" t="s">
        <v>346</v>
      </c>
      <c r="O64" s="71" t="s">
        <v>243</v>
      </c>
      <c r="P64" s="72" t="s">
        <v>244</v>
      </c>
      <c r="Q64" s="54"/>
      <c r="R64" s="54"/>
      <c r="S64" s="54"/>
      <c r="T64" s="54"/>
      <c r="U64" s="54"/>
      <c r="V64" s="54"/>
      <c r="W64" s="54"/>
      <c r="X64" s="54"/>
      <c r="Y64" s="54"/>
      <c r="Z64" s="54"/>
      <c r="AA64" s="54"/>
      <c r="AB64" s="75">
        <v>65317200</v>
      </c>
      <c r="AC64" s="64"/>
      <c r="AD64" s="64"/>
      <c r="AE64" s="64"/>
      <c r="AF64" s="64"/>
      <c r="AG64" s="54"/>
      <c r="AH64" s="54"/>
      <c r="AI64" s="54"/>
      <c r="AJ64" s="54"/>
      <c r="AK64" s="54"/>
      <c r="AL64" s="64"/>
      <c r="AM64" s="19">
        <f t="shared" si="0"/>
        <v>65317200</v>
      </c>
      <c r="AN64" s="61" t="s">
        <v>215</v>
      </c>
      <c r="AO64" s="56"/>
      <c r="AP64" s="56"/>
      <c r="AQ64" s="56"/>
      <c r="AR64" s="56"/>
    </row>
    <row r="65" spans="1:44" ht="39.950000000000003" customHeight="1" thickTop="1" thickBot="1" x14ac:dyDescent="0.3">
      <c r="A65" s="63">
        <v>1</v>
      </c>
      <c r="B65" s="159" t="s">
        <v>44</v>
      </c>
      <c r="C65" s="31" t="s">
        <v>347</v>
      </c>
      <c r="D65" s="43" t="s">
        <v>206</v>
      </c>
      <c r="E65" s="44">
        <v>19</v>
      </c>
      <c r="F65" s="67" t="s">
        <v>236</v>
      </c>
      <c r="G65" s="44">
        <v>1903</v>
      </c>
      <c r="H65" s="67" t="s">
        <v>315</v>
      </c>
      <c r="I65" s="44">
        <v>1903016</v>
      </c>
      <c r="J65" s="67" t="s">
        <v>348</v>
      </c>
      <c r="K65" s="44">
        <v>190301600</v>
      </c>
      <c r="L65" s="67" t="s">
        <v>317</v>
      </c>
      <c r="M65" s="59" t="s">
        <v>53</v>
      </c>
      <c r="N65" s="52" t="s">
        <v>349</v>
      </c>
      <c r="O65" s="71" t="s">
        <v>243</v>
      </c>
      <c r="P65" s="72" t="s">
        <v>244</v>
      </c>
      <c r="Q65" s="54"/>
      <c r="R65" s="54"/>
      <c r="S65" s="54"/>
      <c r="T65" s="54"/>
      <c r="U65" s="54"/>
      <c r="V65" s="54"/>
      <c r="W65" s="54"/>
      <c r="X65" s="54"/>
      <c r="Y65" s="54"/>
      <c r="Z65" s="54"/>
      <c r="AA65" s="54"/>
      <c r="AB65" s="75">
        <v>121900000</v>
      </c>
      <c r="AC65" s="64"/>
      <c r="AD65" s="64"/>
      <c r="AE65" s="64"/>
      <c r="AF65" s="64"/>
      <c r="AG65" s="54"/>
      <c r="AH65" s="54"/>
      <c r="AI65" s="54"/>
      <c r="AJ65" s="54"/>
      <c r="AK65" s="54"/>
      <c r="AL65" s="64"/>
      <c r="AM65" s="19">
        <f t="shared" si="0"/>
        <v>121900000</v>
      </c>
      <c r="AN65" s="61" t="s">
        <v>215</v>
      </c>
      <c r="AO65" s="56"/>
      <c r="AP65" s="56"/>
      <c r="AQ65" s="56"/>
      <c r="AR65" s="56"/>
    </row>
    <row r="66" spans="1:44" ht="39.950000000000003" customHeight="1" thickTop="1" thickBot="1" x14ac:dyDescent="0.3">
      <c r="A66" s="63">
        <v>1</v>
      </c>
      <c r="B66" s="159" t="s">
        <v>44</v>
      </c>
      <c r="C66" s="31" t="s">
        <v>350</v>
      </c>
      <c r="D66" s="43" t="s">
        <v>206</v>
      </c>
      <c r="E66" s="44">
        <v>19</v>
      </c>
      <c r="F66" s="45" t="s">
        <v>207</v>
      </c>
      <c r="G66" s="46">
        <v>1906</v>
      </c>
      <c r="H66" s="45" t="s">
        <v>351</v>
      </c>
      <c r="I66" s="46">
        <v>1906026</v>
      </c>
      <c r="J66" s="45" t="s">
        <v>352</v>
      </c>
      <c r="K66" s="46">
        <v>190602601</v>
      </c>
      <c r="L66" s="45" t="s">
        <v>353</v>
      </c>
      <c r="M66" s="59" t="s">
        <v>53</v>
      </c>
      <c r="N66" s="52" t="s">
        <v>350</v>
      </c>
      <c r="O66" s="30"/>
      <c r="P66" s="32"/>
      <c r="Q66" s="54"/>
      <c r="R66" s="54"/>
      <c r="S66" s="54"/>
      <c r="T66" s="54"/>
      <c r="U66" s="54"/>
      <c r="V66" s="54"/>
      <c r="W66" s="27"/>
      <c r="X66" s="54"/>
      <c r="Y66" s="54"/>
      <c r="Z66" s="54"/>
      <c r="AA66" s="54"/>
      <c r="AB66" s="165"/>
      <c r="AC66" s="64"/>
      <c r="AD66" s="64"/>
      <c r="AE66" s="64"/>
      <c r="AF66" s="64"/>
      <c r="AG66" s="54"/>
      <c r="AH66" s="54"/>
      <c r="AI66" s="54"/>
      <c r="AJ66" s="54"/>
      <c r="AK66" s="54"/>
      <c r="AL66" s="64"/>
      <c r="AM66" s="19">
        <f t="shared" si="0"/>
        <v>0</v>
      </c>
      <c r="AN66" s="61" t="s">
        <v>215</v>
      </c>
      <c r="AO66" s="99"/>
      <c r="AP66" s="56"/>
      <c r="AQ66" s="56"/>
      <c r="AR66" s="56"/>
    </row>
    <row r="67" spans="1:44" ht="39.950000000000003" customHeight="1" thickTop="1" thickBot="1" x14ac:dyDescent="0.3">
      <c r="A67" s="63"/>
      <c r="B67" s="159" t="s">
        <v>44</v>
      </c>
      <c r="C67" s="149" t="s">
        <v>354</v>
      </c>
      <c r="D67" s="43" t="s">
        <v>206</v>
      </c>
      <c r="E67" s="44">
        <v>19</v>
      </c>
      <c r="F67" s="45" t="s">
        <v>207</v>
      </c>
      <c r="G67" s="46">
        <v>1906</v>
      </c>
      <c r="H67" s="45" t="s">
        <v>355</v>
      </c>
      <c r="I67" s="46">
        <v>1906036</v>
      </c>
      <c r="J67" s="45" t="s">
        <v>356</v>
      </c>
      <c r="K67" s="46">
        <v>190603600</v>
      </c>
      <c r="L67" s="45" t="s">
        <v>357</v>
      </c>
      <c r="M67" s="59" t="s">
        <v>53</v>
      </c>
      <c r="N67" s="52" t="s">
        <v>358</v>
      </c>
      <c r="O67" s="68" t="s">
        <v>359</v>
      </c>
      <c r="P67" s="72" t="s">
        <v>360</v>
      </c>
      <c r="Q67" s="54"/>
      <c r="R67" s="54"/>
      <c r="S67" s="54"/>
      <c r="T67" s="169"/>
      <c r="U67" s="54"/>
      <c r="V67" s="54"/>
      <c r="W67" s="27"/>
      <c r="X67" s="54"/>
      <c r="Y67" s="54"/>
      <c r="Z67" s="54"/>
      <c r="AA67" s="54"/>
      <c r="AB67" s="165"/>
      <c r="AC67" s="64"/>
      <c r="AD67" s="64"/>
      <c r="AE67" s="170"/>
      <c r="AF67" s="64"/>
      <c r="AG67" s="54"/>
      <c r="AH67" s="54"/>
      <c r="AI67" s="54"/>
      <c r="AJ67" s="54"/>
      <c r="AK67" s="54"/>
      <c r="AL67" s="170"/>
      <c r="AM67" s="19">
        <f t="shared" si="0"/>
        <v>0</v>
      </c>
      <c r="AN67" s="61" t="s">
        <v>215</v>
      </c>
      <c r="AO67" s="100"/>
      <c r="AP67" s="56"/>
      <c r="AQ67" s="56"/>
      <c r="AR67" s="56"/>
    </row>
    <row r="68" spans="1:44" ht="39.950000000000003" customHeight="1" thickTop="1" thickBot="1" x14ac:dyDescent="0.3">
      <c r="A68" s="63">
        <v>1</v>
      </c>
      <c r="B68" s="159" t="s">
        <v>44</v>
      </c>
      <c r="C68" s="31" t="s">
        <v>361</v>
      </c>
      <c r="D68" s="43" t="s">
        <v>362</v>
      </c>
      <c r="E68" s="44">
        <v>33</v>
      </c>
      <c r="F68" s="45" t="s">
        <v>363</v>
      </c>
      <c r="G68" s="46" t="s">
        <v>364</v>
      </c>
      <c r="H68" s="45" t="s">
        <v>365</v>
      </c>
      <c r="I68" s="46" t="s">
        <v>366</v>
      </c>
      <c r="J68" s="45" t="s">
        <v>367</v>
      </c>
      <c r="K68" s="46" t="s">
        <v>368</v>
      </c>
      <c r="L68" s="45" t="s">
        <v>369</v>
      </c>
      <c r="M68" s="69" t="s">
        <v>53</v>
      </c>
      <c r="N68" s="52" t="s">
        <v>370</v>
      </c>
      <c r="O68" s="71" t="s">
        <v>371</v>
      </c>
      <c r="P68" s="72" t="s">
        <v>372</v>
      </c>
      <c r="Q68" s="60"/>
      <c r="R68" s="60"/>
      <c r="S68" s="60"/>
      <c r="T68" s="70"/>
      <c r="U68" s="60"/>
      <c r="V68" s="60"/>
      <c r="W68" s="60"/>
      <c r="X68" s="60"/>
      <c r="Y68" s="60"/>
      <c r="Z68" s="60"/>
      <c r="AA68" s="60"/>
      <c r="AB68" s="73"/>
      <c r="AC68" s="73"/>
      <c r="AD68" s="73"/>
      <c r="AE68" s="171"/>
      <c r="AF68" s="73"/>
      <c r="AG68" s="60"/>
      <c r="AH68" s="60"/>
      <c r="AI68" s="60"/>
      <c r="AJ68" s="60"/>
      <c r="AK68" s="60"/>
      <c r="AL68" s="70"/>
      <c r="AM68" s="19">
        <f t="shared" si="0"/>
        <v>0</v>
      </c>
      <c r="AN68" s="61" t="s">
        <v>373</v>
      </c>
      <c r="AO68" s="56"/>
      <c r="AP68" s="56"/>
      <c r="AQ68" s="56"/>
      <c r="AR68" s="56"/>
    </row>
    <row r="69" spans="1:44" ht="39.950000000000003" customHeight="1" thickTop="1" thickBot="1" x14ac:dyDescent="0.3">
      <c r="A69" s="63">
        <v>1</v>
      </c>
      <c r="B69" s="159" t="s">
        <v>44</v>
      </c>
      <c r="C69" s="31" t="s">
        <v>374</v>
      </c>
      <c r="D69" s="43" t="s">
        <v>362</v>
      </c>
      <c r="E69" s="44">
        <v>33</v>
      </c>
      <c r="F69" s="45" t="s">
        <v>363</v>
      </c>
      <c r="G69" s="46" t="s">
        <v>364</v>
      </c>
      <c r="H69" s="45" t="s">
        <v>375</v>
      </c>
      <c r="I69" s="46" t="s">
        <v>376</v>
      </c>
      <c r="J69" s="45" t="s">
        <v>377</v>
      </c>
      <c r="K69" s="46" t="s">
        <v>378</v>
      </c>
      <c r="L69" s="45" t="s">
        <v>379</v>
      </c>
      <c r="M69" s="69" t="s">
        <v>53</v>
      </c>
      <c r="N69" s="52" t="s">
        <v>380</v>
      </c>
      <c r="O69" s="71" t="s">
        <v>371</v>
      </c>
      <c r="P69" s="72" t="s">
        <v>372</v>
      </c>
      <c r="Q69" s="60"/>
      <c r="R69" s="60"/>
      <c r="S69" s="60"/>
      <c r="T69" s="60"/>
      <c r="U69" s="60"/>
      <c r="V69" s="60"/>
      <c r="W69" s="60"/>
      <c r="X69" s="60"/>
      <c r="Y69" s="60"/>
      <c r="Z69" s="60"/>
      <c r="AA69" s="60"/>
      <c r="AB69" s="73"/>
      <c r="AC69" s="73"/>
      <c r="AD69" s="73"/>
      <c r="AE69" s="172"/>
      <c r="AF69" s="73"/>
      <c r="AG69" s="60"/>
      <c r="AH69" s="60"/>
      <c r="AI69" s="60"/>
      <c r="AJ69" s="60"/>
      <c r="AK69" s="60"/>
      <c r="AL69" s="73"/>
      <c r="AM69" s="19">
        <f t="shared" si="0"/>
        <v>0</v>
      </c>
      <c r="AN69" s="61" t="s">
        <v>373</v>
      </c>
      <c r="AO69" s="56"/>
      <c r="AP69" s="56"/>
      <c r="AQ69" s="56"/>
      <c r="AR69" s="56"/>
    </row>
    <row r="70" spans="1:44" ht="39.950000000000003" customHeight="1" thickTop="1" thickBot="1" x14ac:dyDescent="0.3">
      <c r="A70" s="63">
        <v>1</v>
      </c>
      <c r="B70" s="159" t="s">
        <v>44</v>
      </c>
      <c r="C70" s="31" t="s">
        <v>381</v>
      </c>
      <c r="D70" s="43" t="s">
        <v>362</v>
      </c>
      <c r="E70" s="44">
        <v>33</v>
      </c>
      <c r="F70" s="45" t="s">
        <v>363</v>
      </c>
      <c r="G70" s="46" t="s">
        <v>364</v>
      </c>
      <c r="H70" s="45" t="s">
        <v>382</v>
      </c>
      <c r="I70" s="46" t="s">
        <v>383</v>
      </c>
      <c r="J70" s="45" t="s">
        <v>384</v>
      </c>
      <c r="K70" s="46" t="s">
        <v>385</v>
      </c>
      <c r="L70" s="45" t="s">
        <v>386</v>
      </c>
      <c r="M70" s="69" t="s">
        <v>53</v>
      </c>
      <c r="N70" s="52" t="s">
        <v>387</v>
      </c>
      <c r="O70" s="71" t="s">
        <v>371</v>
      </c>
      <c r="P70" s="72" t="s">
        <v>372</v>
      </c>
      <c r="Q70" s="60"/>
      <c r="R70" s="60"/>
      <c r="S70" s="60"/>
      <c r="T70" s="60">
        <f>407628896.46-26790413.1</f>
        <v>380838483.35999995</v>
      </c>
      <c r="U70" s="60"/>
      <c r="V70" s="60"/>
      <c r="W70" s="60"/>
      <c r="X70" s="60"/>
      <c r="Y70" s="60"/>
      <c r="Z70" s="60"/>
      <c r="AA70" s="60"/>
      <c r="AB70" s="73"/>
      <c r="AC70" s="73"/>
      <c r="AD70" s="73"/>
      <c r="AE70" s="172">
        <v>0</v>
      </c>
      <c r="AF70" s="73"/>
      <c r="AG70" s="60"/>
      <c r="AH70" s="60"/>
      <c r="AI70" s="60"/>
      <c r="AJ70" s="60"/>
      <c r="AK70" s="60"/>
      <c r="AL70" s="173"/>
      <c r="AM70" s="19">
        <f t="shared" si="0"/>
        <v>380838483.35999995</v>
      </c>
      <c r="AN70" s="61" t="s">
        <v>373</v>
      </c>
      <c r="AO70" s="56"/>
      <c r="AP70" s="56"/>
      <c r="AQ70" s="56"/>
      <c r="AR70" s="56"/>
    </row>
    <row r="71" spans="1:44" ht="39.950000000000003" customHeight="1" thickTop="1" thickBot="1" x14ac:dyDescent="0.3">
      <c r="A71" s="63">
        <v>1</v>
      </c>
      <c r="B71" s="159" t="s">
        <v>44</v>
      </c>
      <c r="C71" s="31" t="s">
        <v>388</v>
      </c>
      <c r="D71" s="43" t="s">
        <v>362</v>
      </c>
      <c r="E71" s="44">
        <v>33</v>
      </c>
      <c r="F71" s="45" t="s">
        <v>363</v>
      </c>
      <c r="G71" s="46" t="s">
        <v>364</v>
      </c>
      <c r="H71" s="45" t="s">
        <v>365</v>
      </c>
      <c r="I71" s="46" t="s">
        <v>366</v>
      </c>
      <c r="J71" s="45" t="s">
        <v>367</v>
      </c>
      <c r="K71" s="46" t="s">
        <v>389</v>
      </c>
      <c r="L71" s="45" t="s">
        <v>390</v>
      </c>
      <c r="M71" s="69" t="s">
        <v>53</v>
      </c>
      <c r="N71" s="52" t="s">
        <v>391</v>
      </c>
      <c r="O71" s="71" t="s">
        <v>371</v>
      </c>
      <c r="P71" s="72" t="s">
        <v>372</v>
      </c>
      <c r="Q71" s="60"/>
      <c r="R71" s="60"/>
      <c r="S71" s="60"/>
      <c r="T71" s="60"/>
      <c r="U71" s="60"/>
      <c r="V71" s="60"/>
      <c r="W71" s="60"/>
      <c r="X71" s="60"/>
      <c r="Y71" s="60"/>
      <c r="Z71" s="60"/>
      <c r="AA71" s="60"/>
      <c r="AB71" s="73"/>
      <c r="AC71" s="73"/>
      <c r="AD71" s="73"/>
      <c r="AE71" s="172">
        <v>26000000</v>
      </c>
      <c r="AF71" s="73"/>
      <c r="AG71" s="60"/>
      <c r="AH71" s="60"/>
      <c r="AI71" s="60"/>
      <c r="AJ71" s="60"/>
      <c r="AK71" s="60"/>
      <c r="AL71" s="73"/>
      <c r="AM71" s="19">
        <f t="shared" si="0"/>
        <v>26000000</v>
      </c>
      <c r="AN71" s="61" t="s">
        <v>373</v>
      </c>
      <c r="AO71" s="56"/>
      <c r="AP71" s="56"/>
      <c r="AQ71" s="56"/>
      <c r="AR71" s="56"/>
    </row>
    <row r="72" spans="1:44" ht="39.950000000000003" customHeight="1" thickTop="1" thickBot="1" x14ac:dyDescent="0.3">
      <c r="A72" s="63">
        <v>1</v>
      </c>
      <c r="B72" s="159" t="s">
        <v>44</v>
      </c>
      <c r="C72" s="31" t="s">
        <v>392</v>
      </c>
      <c r="D72" s="43" t="s">
        <v>362</v>
      </c>
      <c r="E72" s="44">
        <v>33</v>
      </c>
      <c r="F72" s="45" t="s">
        <v>393</v>
      </c>
      <c r="G72" s="46" t="s">
        <v>394</v>
      </c>
      <c r="H72" s="45" t="s">
        <v>395</v>
      </c>
      <c r="I72" s="46" t="s">
        <v>396</v>
      </c>
      <c r="J72" s="45" t="s">
        <v>397</v>
      </c>
      <c r="K72" s="46" t="s">
        <v>398</v>
      </c>
      <c r="L72" s="45" t="s">
        <v>399</v>
      </c>
      <c r="M72" s="69" t="s">
        <v>53</v>
      </c>
      <c r="N72" s="52" t="s">
        <v>400</v>
      </c>
      <c r="O72" s="71" t="s">
        <v>401</v>
      </c>
      <c r="P72" s="72" t="s">
        <v>402</v>
      </c>
      <c r="Q72" s="60"/>
      <c r="R72" s="60"/>
      <c r="S72" s="60"/>
      <c r="T72" s="60"/>
      <c r="U72" s="60"/>
      <c r="V72" s="60"/>
      <c r="W72" s="60"/>
      <c r="X72" s="60"/>
      <c r="Y72" s="60"/>
      <c r="Z72" s="60"/>
      <c r="AA72" s="60"/>
      <c r="AB72" s="73"/>
      <c r="AC72" s="73"/>
      <c r="AD72" s="73"/>
      <c r="AE72" s="172"/>
      <c r="AF72" s="73"/>
      <c r="AG72" s="60"/>
      <c r="AH72" s="60"/>
      <c r="AI72" s="60"/>
      <c r="AJ72" s="60"/>
      <c r="AK72" s="60"/>
      <c r="AL72" s="73"/>
      <c r="AM72" s="19">
        <f t="shared" si="0"/>
        <v>0</v>
      </c>
      <c r="AN72" s="61" t="s">
        <v>373</v>
      </c>
      <c r="AO72" s="56"/>
      <c r="AP72" s="56"/>
      <c r="AQ72" s="56"/>
      <c r="AR72" s="56"/>
    </row>
    <row r="73" spans="1:44" ht="39.950000000000003" customHeight="1" thickTop="1" thickBot="1" x14ac:dyDescent="0.3">
      <c r="A73" s="63">
        <v>1</v>
      </c>
      <c r="B73" s="159" t="s">
        <v>44</v>
      </c>
      <c r="C73" s="31" t="s">
        <v>403</v>
      </c>
      <c r="D73" s="43" t="s">
        <v>362</v>
      </c>
      <c r="E73" s="44">
        <v>33</v>
      </c>
      <c r="F73" s="45" t="s">
        <v>393</v>
      </c>
      <c r="G73" s="46" t="s">
        <v>394</v>
      </c>
      <c r="H73" s="45" t="s">
        <v>395</v>
      </c>
      <c r="I73" s="46" t="s">
        <v>396</v>
      </c>
      <c r="J73" s="45" t="s">
        <v>397</v>
      </c>
      <c r="K73" s="46" t="s">
        <v>404</v>
      </c>
      <c r="L73" s="45" t="s">
        <v>405</v>
      </c>
      <c r="M73" s="69" t="s">
        <v>53</v>
      </c>
      <c r="N73" s="52" t="s">
        <v>406</v>
      </c>
      <c r="O73" s="71" t="s">
        <v>401</v>
      </c>
      <c r="P73" s="72" t="s">
        <v>402</v>
      </c>
      <c r="Q73" s="60"/>
      <c r="R73" s="60"/>
      <c r="S73" s="60"/>
      <c r="T73" s="60"/>
      <c r="U73" s="60"/>
      <c r="V73" s="60"/>
      <c r="W73" s="60"/>
      <c r="X73" s="60"/>
      <c r="Y73" s="60"/>
      <c r="Z73" s="60"/>
      <c r="AA73" s="60"/>
      <c r="AB73" s="73"/>
      <c r="AC73" s="73"/>
      <c r="AD73" s="73"/>
      <c r="AE73" s="172"/>
      <c r="AF73" s="73"/>
      <c r="AG73" s="60"/>
      <c r="AH73" s="60"/>
      <c r="AI73" s="60"/>
      <c r="AJ73" s="60"/>
      <c r="AK73" s="60"/>
      <c r="AL73" s="73"/>
      <c r="AM73" s="19">
        <f t="shared" si="0"/>
        <v>0</v>
      </c>
      <c r="AN73" s="61" t="s">
        <v>373</v>
      </c>
      <c r="AO73" s="56"/>
      <c r="AP73" s="56"/>
      <c r="AQ73" s="56"/>
      <c r="AR73" s="56"/>
    </row>
    <row r="74" spans="1:44" ht="39.950000000000003" customHeight="1" thickTop="1" thickBot="1" x14ac:dyDescent="0.3">
      <c r="A74" s="63">
        <v>1</v>
      </c>
      <c r="B74" s="159" t="s">
        <v>44</v>
      </c>
      <c r="C74" s="31" t="s">
        <v>407</v>
      </c>
      <c r="D74" s="43" t="s">
        <v>362</v>
      </c>
      <c r="E74" s="44">
        <v>33</v>
      </c>
      <c r="F74" s="45" t="s">
        <v>363</v>
      </c>
      <c r="G74" s="46" t="s">
        <v>364</v>
      </c>
      <c r="H74" s="45" t="s">
        <v>365</v>
      </c>
      <c r="I74" s="46" t="s">
        <v>366</v>
      </c>
      <c r="J74" s="45" t="s">
        <v>367</v>
      </c>
      <c r="K74" s="46" t="s">
        <v>389</v>
      </c>
      <c r="L74" s="45" t="s">
        <v>390</v>
      </c>
      <c r="M74" s="69" t="s">
        <v>53</v>
      </c>
      <c r="N74" s="52" t="s">
        <v>408</v>
      </c>
      <c r="O74" s="71" t="s">
        <v>371</v>
      </c>
      <c r="P74" s="72" t="s">
        <v>372</v>
      </c>
      <c r="Q74" s="60"/>
      <c r="R74" s="60"/>
      <c r="S74" s="60"/>
      <c r="T74" s="60"/>
      <c r="U74" s="60"/>
      <c r="V74" s="60"/>
      <c r="W74" s="60"/>
      <c r="X74" s="60"/>
      <c r="Y74" s="60"/>
      <c r="Z74" s="60"/>
      <c r="AA74" s="60"/>
      <c r="AB74" s="73"/>
      <c r="AC74" s="73"/>
      <c r="AD74" s="73"/>
      <c r="AE74" s="172"/>
      <c r="AF74" s="73"/>
      <c r="AG74" s="60"/>
      <c r="AH74" s="60"/>
      <c r="AI74" s="60"/>
      <c r="AJ74" s="60"/>
      <c r="AK74" s="60"/>
      <c r="AL74" s="73"/>
      <c r="AM74" s="19">
        <f t="shared" ref="AM74:AM139" si="1">SUM(Q74:AL74)</f>
        <v>0</v>
      </c>
      <c r="AN74" s="61" t="s">
        <v>373</v>
      </c>
      <c r="AO74" s="56"/>
      <c r="AP74" s="56"/>
      <c r="AQ74" s="56"/>
      <c r="AR74" s="56"/>
    </row>
    <row r="75" spans="1:44" ht="39.950000000000003" customHeight="1" thickTop="1" thickBot="1" x14ac:dyDescent="0.3">
      <c r="A75" s="63">
        <v>1</v>
      </c>
      <c r="B75" s="159" t="s">
        <v>44</v>
      </c>
      <c r="C75" s="31" t="s">
        <v>409</v>
      </c>
      <c r="D75" s="43" t="s">
        <v>362</v>
      </c>
      <c r="E75" s="44">
        <v>33</v>
      </c>
      <c r="F75" s="45" t="s">
        <v>363</v>
      </c>
      <c r="G75" s="46" t="s">
        <v>364</v>
      </c>
      <c r="H75" s="45" t="s">
        <v>365</v>
      </c>
      <c r="I75" s="46" t="s">
        <v>366</v>
      </c>
      <c r="J75" s="45" t="s">
        <v>367</v>
      </c>
      <c r="K75" s="46" t="s">
        <v>368</v>
      </c>
      <c r="L75" s="45" t="s">
        <v>369</v>
      </c>
      <c r="M75" s="69" t="s">
        <v>53</v>
      </c>
      <c r="N75" s="52" t="s">
        <v>410</v>
      </c>
      <c r="O75" s="71" t="s">
        <v>371</v>
      </c>
      <c r="P75" s="72" t="s">
        <v>372</v>
      </c>
      <c r="Q75" s="60"/>
      <c r="R75" s="60"/>
      <c r="S75" s="60"/>
      <c r="T75" s="60"/>
      <c r="U75" s="60"/>
      <c r="V75" s="60"/>
      <c r="W75" s="60"/>
      <c r="X75" s="60"/>
      <c r="Y75" s="60"/>
      <c r="Z75" s="60"/>
      <c r="AA75" s="60"/>
      <c r="AB75" s="73"/>
      <c r="AC75" s="73"/>
      <c r="AD75" s="73"/>
      <c r="AE75" s="172"/>
      <c r="AF75" s="73"/>
      <c r="AG75" s="60"/>
      <c r="AH75" s="60"/>
      <c r="AI75" s="60"/>
      <c r="AJ75" s="60"/>
      <c r="AK75" s="60"/>
      <c r="AL75" s="73"/>
      <c r="AM75" s="19">
        <f t="shared" si="1"/>
        <v>0</v>
      </c>
      <c r="AN75" s="61" t="s">
        <v>373</v>
      </c>
      <c r="AO75" s="56"/>
      <c r="AP75" s="56"/>
      <c r="AQ75" s="56"/>
      <c r="AR75" s="56"/>
    </row>
    <row r="76" spans="1:44" ht="39.950000000000003" customHeight="1" thickTop="1" thickBot="1" x14ac:dyDescent="0.3">
      <c r="A76" s="63">
        <v>1</v>
      </c>
      <c r="B76" s="159" t="s">
        <v>44</v>
      </c>
      <c r="C76" s="31" t="s">
        <v>411</v>
      </c>
      <c r="D76" s="43" t="s">
        <v>362</v>
      </c>
      <c r="E76" s="44">
        <v>33</v>
      </c>
      <c r="F76" s="45" t="s">
        <v>363</v>
      </c>
      <c r="G76" s="46" t="s">
        <v>364</v>
      </c>
      <c r="H76" s="45" t="s">
        <v>412</v>
      </c>
      <c r="I76" s="46" t="s">
        <v>413</v>
      </c>
      <c r="J76" s="45" t="s">
        <v>414</v>
      </c>
      <c r="K76" s="46" t="s">
        <v>415</v>
      </c>
      <c r="L76" s="45" t="s">
        <v>416</v>
      </c>
      <c r="M76" s="69" t="s">
        <v>53</v>
      </c>
      <c r="N76" s="52" t="s">
        <v>417</v>
      </c>
      <c r="O76" s="68" t="s">
        <v>418</v>
      </c>
      <c r="P76" s="72" t="s">
        <v>419</v>
      </c>
      <c r="Q76" s="60"/>
      <c r="R76" s="60"/>
      <c r="S76" s="60"/>
      <c r="T76" s="60"/>
      <c r="U76" s="60"/>
      <c r="V76" s="60"/>
      <c r="W76" s="60"/>
      <c r="X76" s="60"/>
      <c r="Y76" s="60"/>
      <c r="Z76" s="60"/>
      <c r="AA76" s="60"/>
      <c r="AB76" s="73"/>
      <c r="AC76" s="73"/>
      <c r="AD76" s="73"/>
      <c r="AE76" s="172"/>
      <c r="AF76" s="73"/>
      <c r="AG76" s="60"/>
      <c r="AH76" s="60"/>
      <c r="AI76" s="60"/>
      <c r="AJ76" s="60"/>
      <c r="AK76" s="60"/>
      <c r="AL76" s="73"/>
      <c r="AM76" s="19">
        <f t="shared" si="1"/>
        <v>0</v>
      </c>
      <c r="AN76" s="61" t="s">
        <v>373</v>
      </c>
      <c r="AO76" s="56"/>
      <c r="AP76" s="56"/>
      <c r="AQ76" s="56"/>
      <c r="AR76" s="56"/>
    </row>
    <row r="77" spans="1:44" ht="39.950000000000003" customHeight="1" thickTop="1" thickBot="1" x14ac:dyDescent="0.3">
      <c r="A77" s="63">
        <v>1</v>
      </c>
      <c r="B77" s="159" t="s">
        <v>44</v>
      </c>
      <c r="C77" s="31" t="s">
        <v>420</v>
      </c>
      <c r="D77" s="43" t="s">
        <v>362</v>
      </c>
      <c r="E77" s="44">
        <v>33</v>
      </c>
      <c r="F77" s="45" t="s">
        <v>363</v>
      </c>
      <c r="G77" s="46" t="s">
        <v>364</v>
      </c>
      <c r="H77" s="45" t="s">
        <v>395</v>
      </c>
      <c r="I77" s="46" t="s">
        <v>421</v>
      </c>
      <c r="J77" s="45" t="s">
        <v>422</v>
      </c>
      <c r="K77" s="46" t="s">
        <v>423</v>
      </c>
      <c r="L77" s="45" t="s">
        <v>424</v>
      </c>
      <c r="M77" s="69" t="s">
        <v>53</v>
      </c>
      <c r="N77" s="52" t="s">
        <v>425</v>
      </c>
      <c r="O77" s="71" t="s">
        <v>426</v>
      </c>
      <c r="P77" s="72" t="s">
        <v>427</v>
      </c>
      <c r="Q77" s="60"/>
      <c r="R77" s="60"/>
      <c r="S77" s="60"/>
      <c r="T77" s="60"/>
      <c r="U77" s="60"/>
      <c r="V77" s="60"/>
      <c r="W77" s="60"/>
      <c r="X77" s="60"/>
      <c r="Y77" s="60"/>
      <c r="Z77" s="60"/>
      <c r="AA77" s="60"/>
      <c r="AB77" s="73"/>
      <c r="AC77" s="73"/>
      <c r="AD77" s="73"/>
      <c r="AE77" s="172"/>
      <c r="AF77" s="73"/>
      <c r="AG77" s="60"/>
      <c r="AH77" s="60"/>
      <c r="AI77" s="60"/>
      <c r="AJ77" s="60"/>
      <c r="AK77" s="60"/>
      <c r="AL77" s="73"/>
      <c r="AM77" s="19">
        <f t="shared" si="1"/>
        <v>0</v>
      </c>
      <c r="AN77" s="61" t="s">
        <v>373</v>
      </c>
      <c r="AO77" s="56"/>
      <c r="AP77" s="56"/>
      <c r="AQ77" s="56"/>
      <c r="AR77" s="56"/>
    </row>
    <row r="78" spans="1:44" ht="39.950000000000003" customHeight="1" thickTop="1" thickBot="1" x14ac:dyDescent="0.3">
      <c r="A78" s="63">
        <v>1</v>
      </c>
      <c r="B78" s="159" t="s">
        <v>44</v>
      </c>
      <c r="C78" s="31" t="s">
        <v>428</v>
      </c>
      <c r="D78" s="43" t="s">
        <v>362</v>
      </c>
      <c r="E78" s="44">
        <v>33</v>
      </c>
      <c r="F78" s="45" t="s">
        <v>363</v>
      </c>
      <c r="G78" s="46" t="s">
        <v>364</v>
      </c>
      <c r="H78" s="45" t="s">
        <v>365</v>
      </c>
      <c r="I78" s="46" t="s">
        <v>366</v>
      </c>
      <c r="J78" s="45" t="s">
        <v>367</v>
      </c>
      <c r="K78" s="46" t="s">
        <v>368</v>
      </c>
      <c r="L78" s="45" t="s">
        <v>369</v>
      </c>
      <c r="M78" s="69" t="s">
        <v>53</v>
      </c>
      <c r="N78" s="52" t="s">
        <v>429</v>
      </c>
      <c r="O78" s="71" t="s">
        <v>371</v>
      </c>
      <c r="P78" s="72" t="s">
        <v>372</v>
      </c>
      <c r="Q78" s="60"/>
      <c r="R78" s="60"/>
      <c r="S78" s="60"/>
      <c r="T78" s="33"/>
      <c r="U78" s="60"/>
      <c r="V78" s="60"/>
      <c r="W78" s="60"/>
      <c r="X78" s="60"/>
      <c r="Y78" s="60"/>
      <c r="Z78" s="60"/>
      <c r="AA78" s="60"/>
      <c r="AB78" s="73"/>
      <c r="AC78" s="73"/>
      <c r="AD78" s="73"/>
      <c r="AE78" s="172">
        <f>520000000-AE71-AE82-AE84</f>
        <v>416000000</v>
      </c>
      <c r="AF78" s="73"/>
      <c r="AG78" s="60"/>
      <c r="AH78" s="60"/>
      <c r="AI78" s="60"/>
      <c r="AJ78" s="60"/>
      <c r="AK78" s="60"/>
      <c r="AL78" s="73"/>
      <c r="AM78" s="19">
        <f t="shared" si="1"/>
        <v>416000000</v>
      </c>
      <c r="AN78" s="61" t="s">
        <v>373</v>
      </c>
      <c r="AO78" s="56"/>
      <c r="AP78" s="56"/>
      <c r="AQ78" s="56"/>
      <c r="AR78" s="56"/>
    </row>
    <row r="79" spans="1:44" ht="39.950000000000003" customHeight="1" thickTop="1" thickBot="1" x14ac:dyDescent="0.3">
      <c r="A79" s="63">
        <v>1</v>
      </c>
      <c r="B79" s="159" t="s">
        <v>44</v>
      </c>
      <c r="C79" s="31" t="s">
        <v>430</v>
      </c>
      <c r="D79" s="43" t="s">
        <v>362</v>
      </c>
      <c r="E79" s="44">
        <v>33</v>
      </c>
      <c r="F79" s="45" t="s">
        <v>363</v>
      </c>
      <c r="G79" s="46" t="s">
        <v>364</v>
      </c>
      <c r="H79" s="45" t="s">
        <v>382</v>
      </c>
      <c r="I79" s="46" t="s">
        <v>383</v>
      </c>
      <c r="J79" s="45" t="s">
        <v>384</v>
      </c>
      <c r="K79" s="46" t="s">
        <v>385</v>
      </c>
      <c r="L79" s="45" t="s">
        <v>386</v>
      </c>
      <c r="M79" s="69" t="s">
        <v>53</v>
      </c>
      <c r="N79" s="52" t="s">
        <v>431</v>
      </c>
      <c r="O79" s="71" t="s">
        <v>371</v>
      </c>
      <c r="P79" s="72" t="s">
        <v>372</v>
      </c>
      <c r="Q79" s="60"/>
      <c r="R79" s="60"/>
      <c r="S79" s="60"/>
      <c r="T79" s="173"/>
      <c r="U79" s="60"/>
      <c r="V79" s="60"/>
      <c r="W79" s="60"/>
      <c r="X79" s="60"/>
      <c r="Y79" s="60"/>
      <c r="Z79" s="60"/>
      <c r="AA79" s="60"/>
      <c r="AB79" s="73"/>
      <c r="AC79" s="73"/>
      <c r="AD79" s="73"/>
      <c r="AE79" s="172"/>
      <c r="AF79" s="73"/>
      <c r="AG79" s="60"/>
      <c r="AH79" s="60"/>
      <c r="AI79" s="60"/>
      <c r="AJ79" s="60"/>
      <c r="AK79" s="60"/>
      <c r="AL79" s="173"/>
      <c r="AM79" s="19">
        <f t="shared" si="1"/>
        <v>0</v>
      </c>
      <c r="AN79" s="61" t="s">
        <v>373</v>
      </c>
      <c r="AO79" s="56"/>
      <c r="AP79" s="56"/>
      <c r="AQ79" s="56"/>
      <c r="AR79" s="56"/>
    </row>
    <row r="80" spans="1:44" ht="39.950000000000003" customHeight="1" thickTop="1" thickBot="1" x14ac:dyDescent="0.3">
      <c r="A80" s="63">
        <v>1</v>
      </c>
      <c r="B80" s="159" t="s">
        <v>44</v>
      </c>
      <c r="C80" s="31" t="s">
        <v>432</v>
      </c>
      <c r="D80" s="43" t="s">
        <v>362</v>
      </c>
      <c r="E80" s="44">
        <v>33</v>
      </c>
      <c r="F80" s="45" t="s">
        <v>363</v>
      </c>
      <c r="G80" s="46" t="s">
        <v>364</v>
      </c>
      <c r="H80" s="45" t="s">
        <v>365</v>
      </c>
      <c r="I80" s="46" t="s">
        <v>366</v>
      </c>
      <c r="J80" s="45" t="s">
        <v>367</v>
      </c>
      <c r="K80" s="46" t="s">
        <v>368</v>
      </c>
      <c r="L80" s="45" t="s">
        <v>369</v>
      </c>
      <c r="M80" s="69" t="s">
        <v>53</v>
      </c>
      <c r="N80" s="52" t="s">
        <v>433</v>
      </c>
      <c r="O80" s="71" t="s">
        <v>371</v>
      </c>
      <c r="P80" s="72" t="s">
        <v>372</v>
      </c>
      <c r="Q80" s="60"/>
      <c r="R80" s="60"/>
      <c r="S80" s="60"/>
      <c r="T80" s="60"/>
      <c r="U80" s="60"/>
      <c r="V80" s="60"/>
      <c r="W80" s="60"/>
      <c r="X80" s="60"/>
      <c r="Y80" s="60"/>
      <c r="Z80" s="60"/>
      <c r="AA80" s="60"/>
      <c r="AB80" s="73"/>
      <c r="AC80" s="73"/>
      <c r="AD80" s="73"/>
      <c r="AE80" s="172"/>
      <c r="AF80" s="73"/>
      <c r="AG80" s="60"/>
      <c r="AH80" s="60"/>
      <c r="AI80" s="60"/>
      <c r="AJ80" s="60"/>
      <c r="AK80" s="60"/>
      <c r="AL80" s="73"/>
      <c r="AM80" s="19">
        <f t="shared" si="1"/>
        <v>0</v>
      </c>
      <c r="AN80" s="61" t="s">
        <v>373</v>
      </c>
      <c r="AO80" s="56"/>
      <c r="AP80" s="56"/>
      <c r="AQ80" s="56"/>
      <c r="AR80" s="56"/>
    </row>
    <row r="81" spans="1:44" ht="39.950000000000003" customHeight="1" thickTop="1" thickBot="1" x14ac:dyDescent="0.3">
      <c r="A81" s="63">
        <v>1</v>
      </c>
      <c r="B81" s="159" t="s">
        <v>44</v>
      </c>
      <c r="C81" s="31" t="s">
        <v>434</v>
      </c>
      <c r="D81" s="43" t="s">
        <v>362</v>
      </c>
      <c r="E81" s="44">
        <v>33</v>
      </c>
      <c r="F81" s="45" t="s">
        <v>363</v>
      </c>
      <c r="G81" s="46" t="s">
        <v>364</v>
      </c>
      <c r="H81" s="45" t="s">
        <v>435</v>
      </c>
      <c r="I81" s="46" t="s">
        <v>436</v>
      </c>
      <c r="J81" s="45" t="s">
        <v>437</v>
      </c>
      <c r="K81" s="46" t="s">
        <v>438</v>
      </c>
      <c r="L81" s="45" t="s">
        <v>439</v>
      </c>
      <c r="M81" s="69" t="s">
        <v>53</v>
      </c>
      <c r="N81" s="52" t="s">
        <v>440</v>
      </c>
      <c r="O81" s="101"/>
      <c r="P81" s="102"/>
      <c r="Q81" s="60"/>
      <c r="R81" s="60"/>
      <c r="S81" s="60"/>
      <c r="T81" s="60"/>
      <c r="U81" s="60"/>
      <c r="V81" s="60"/>
      <c r="W81" s="60"/>
      <c r="X81" s="60"/>
      <c r="Y81" s="60"/>
      <c r="Z81" s="60"/>
      <c r="AA81" s="60"/>
      <c r="AB81" s="73"/>
      <c r="AC81" s="73"/>
      <c r="AD81" s="73"/>
      <c r="AE81" s="172"/>
      <c r="AF81" s="73"/>
      <c r="AG81" s="60"/>
      <c r="AH81" s="60"/>
      <c r="AI81" s="60"/>
      <c r="AJ81" s="60"/>
      <c r="AK81" s="60"/>
      <c r="AL81" s="73"/>
      <c r="AM81" s="19">
        <f t="shared" si="1"/>
        <v>0</v>
      </c>
      <c r="AN81" s="61" t="s">
        <v>373</v>
      </c>
      <c r="AO81" s="56"/>
      <c r="AP81" s="56"/>
      <c r="AQ81" s="56"/>
      <c r="AR81" s="56"/>
    </row>
    <row r="82" spans="1:44" ht="39.950000000000003" customHeight="1" thickTop="1" thickBot="1" x14ac:dyDescent="0.3">
      <c r="A82" s="63">
        <v>1</v>
      </c>
      <c r="B82" s="159" t="s">
        <v>44</v>
      </c>
      <c r="C82" s="31" t="s">
        <v>441</v>
      </c>
      <c r="D82" s="43" t="s">
        <v>362</v>
      </c>
      <c r="E82" s="44">
        <v>33</v>
      </c>
      <c r="F82" s="45" t="s">
        <v>363</v>
      </c>
      <c r="G82" s="46" t="s">
        <v>364</v>
      </c>
      <c r="H82" s="45" t="s">
        <v>442</v>
      </c>
      <c r="I82" s="46" t="s">
        <v>443</v>
      </c>
      <c r="J82" s="45" t="s">
        <v>444</v>
      </c>
      <c r="K82" s="46" t="s">
        <v>445</v>
      </c>
      <c r="L82" s="45" t="s">
        <v>446</v>
      </c>
      <c r="M82" s="69" t="s">
        <v>53</v>
      </c>
      <c r="N82" s="52" t="s">
        <v>447</v>
      </c>
      <c r="O82" s="71" t="s">
        <v>371</v>
      </c>
      <c r="P82" s="72" t="s">
        <v>372</v>
      </c>
      <c r="Q82" s="60"/>
      <c r="R82" s="60"/>
      <c r="S82" s="60"/>
      <c r="T82" s="60"/>
      <c r="U82" s="60"/>
      <c r="V82" s="60"/>
      <c r="W82" s="60"/>
      <c r="X82" s="60"/>
      <c r="Y82" s="60"/>
      <c r="Z82" s="60"/>
      <c r="AA82" s="60"/>
      <c r="AB82" s="73"/>
      <c r="AC82" s="73"/>
      <c r="AD82" s="73"/>
      <c r="AE82" s="171">
        <f>520000000*10%</f>
        <v>52000000</v>
      </c>
      <c r="AF82" s="73"/>
      <c r="AG82" s="60"/>
      <c r="AH82" s="60"/>
      <c r="AI82" s="60"/>
      <c r="AJ82" s="60"/>
      <c r="AK82" s="60"/>
      <c r="AL82" s="173"/>
      <c r="AM82" s="19">
        <f t="shared" si="1"/>
        <v>52000000</v>
      </c>
      <c r="AN82" s="61" t="s">
        <v>373</v>
      </c>
      <c r="AO82" s="56"/>
      <c r="AP82" s="56"/>
      <c r="AQ82" s="56"/>
      <c r="AR82" s="56"/>
    </row>
    <row r="83" spans="1:44" s="33" customFormat="1" ht="39.950000000000003" customHeight="1" thickTop="1" thickBot="1" x14ac:dyDescent="0.3">
      <c r="A83" s="63">
        <v>1</v>
      </c>
      <c r="B83" s="159" t="s">
        <v>44</v>
      </c>
      <c r="C83" s="31" t="s">
        <v>448</v>
      </c>
      <c r="D83" s="43" t="s">
        <v>362</v>
      </c>
      <c r="E83" s="44">
        <v>33</v>
      </c>
      <c r="F83" s="45" t="s">
        <v>363</v>
      </c>
      <c r="G83" s="46" t="s">
        <v>364</v>
      </c>
      <c r="H83" s="45" t="s">
        <v>449</v>
      </c>
      <c r="I83" s="46" t="s">
        <v>450</v>
      </c>
      <c r="J83" s="45" t="s">
        <v>451</v>
      </c>
      <c r="K83" s="46" t="s">
        <v>452</v>
      </c>
      <c r="L83" s="45" t="s">
        <v>449</v>
      </c>
      <c r="M83" s="69" t="s">
        <v>53</v>
      </c>
      <c r="N83" s="52" t="s">
        <v>453</v>
      </c>
      <c r="O83" s="71" t="s">
        <v>371</v>
      </c>
      <c r="P83" s="72" t="s">
        <v>372</v>
      </c>
      <c r="Q83" s="60"/>
      <c r="R83" s="60"/>
      <c r="S83" s="60"/>
      <c r="T83" s="60"/>
      <c r="U83" s="60"/>
      <c r="V83" s="60"/>
      <c r="W83" s="60"/>
      <c r="X83" s="60"/>
      <c r="Y83" s="60"/>
      <c r="Z83" s="60"/>
      <c r="AA83" s="60"/>
      <c r="AB83" s="73"/>
      <c r="AC83" s="73"/>
      <c r="AD83" s="73"/>
      <c r="AE83" s="171"/>
      <c r="AF83" s="73"/>
      <c r="AG83" s="60"/>
      <c r="AH83" s="60"/>
      <c r="AI83" s="60"/>
      <c r="AJ83" s="60"/>
      <c r="AK83" s="60"/>
      <c r="AL83" s="73"/>
      <c r="AM83" s="19">
        <f t="shared" si="1"/>
        <v>0</v>
      </c>
      <c r="AN83" s="61" t="s">
        <v>373</v>
      </c>
      <c r="AO83" s="56"/>
      <c r="AP83" s="56"/>
      <c r="AQ83" s="56"/>
      <c r="AR83" s="56"/>
    </row>
    <row r="84" spans="1:44" ht="39.950000000000003" customHeight="1" thickTop="1" thickBot="1" x14ac:dyDescent="0.3">
      <c r="A84" s="63">
        <v>1</v>
      </c>
      <c r="B84" s="159" t="s">
        <v>44</v>
      </c>
      <c r="C84" s="31" t="s">
        <v>454</v>
      </c>
      <c r="D84" s="43" t="s">
        <v>362</v>
      </c>
      <c r="E84" s="44">
        <v>33</v>
      </c>
      <c r="F84" s="45" t="s">
        <v>363</v>
      </c>
      <c r="G84" s="46" t="s">
        <v>364</v>
      </c>
      <c r="H84" s="45" t="s">
        <v>455</v>
      </c>
      <c r="I84" s="46" t="s">
        <v>456</v>
      </c>
      <c r="J84" s="45" t="s">
        <v>457</v>
      </c>
      <c r="K84" s="46" t="s">
        <v>458</v>
      </c>
      <c r="L84" s="45" t="s">
        <v>459</v>
      </c>
      <c r="M84" s="69" t="s">
        <v>53</v>
      </c>
      <c r="N84" s="52" t="s">
        <v>460</v>
      </c>
      <c r="O84" s="71" t="s">
        <v>371</v>
      </c>
      <c r="P84" s="72" t="s">
        <v>372</v>
      </c>
      <c r="Q84" s="60"/>
      <c r="R84" s="60"/>
      <c r="S84" s="60"/>
      <c r="T84" s="60"/>
      <c r="U84" s="60"/>
      <c r="V84" s="60"/>
      <c r="W84" s="60"/>
      <c r="X84" s="60"/>
      <c r="Y84" s="60"/>
      <c r="Z84" s="60"/>
      <c r="AA84" s="60"/>
      <c r="AB84" s="73"/>
      <c r="AC84" s="73"/>
      <c r="AD84" s="73"/>
      <c r="AE84" s="171">
        <v>26000000</v>
      </c>
      <c r="AF84" s="73"/>
      <c r="AG84" s="60"/>
      <c r="AH84" s="60"/>
      <c r="AI84" s="60"/>
      <c r="AJ84" s="60"/>
      <c r="AK84" s="60"/>
      <c r="AL84" s="73"/>
      <c r="AM84" s="19">
        <f t="shared" si="1"/>
        <v>26000000</v>
      </c>
      <c r="AN84" s="61" t="s">
        <v>373</v>
      </c>
      <c r="AO84" s="56"/>
      <c r="AP84" s="56"/>
      <c r="AQ84" s="56"/>
      <c r="AR84" s="56"/>
    </row>
    <row r="85" spans="1:44" s="33" customFormat="1" ht="39.950000000000003" customHeight="1" thickTop="1" thickBot="1" x14ac:dyDescent="0.3">
      <c r="A85" s="63">
        <v>1</v>
      </c>
      <c r="B85" s="159" t="s">
        <v>44</v>
      </c>
      <c r="C85" s="31" t="s">
        <v>461</v>
      </c>
      <c r="D85" s="43" t="s">
        <v>362</v>
      </c>
      <c r="E85" s="44">
        <v>33</v>
      </c>
      <c r="F85" s="45" t="s">
        <v>363</v>
      </c>
      <c r="G85" s="46" t="s">
        <v>364</v>
      </c>
      <c r="H85" s="45" t="s">
        <v>462</v>
      </c>
      <c r="I85" s="46">
        <v>3301068</v>
      </c>
      <c r="J85" s="45" t="s">
        <v>463</v>
      </c>
      <c r="K85" s="46" t="s">
        <v>464</v>
      </c>
      <c r="L85" s="45" t="s">
        <v>465</v>
      </c>
      <c r="M85" s="69" t="s">
        <v>53</v>
      </c>
      <c r="N85" s="52" t="s">
        <v>466</v>
      </c>
      <c r="O85" s="68" t="s">
        <v>467</v>
      </c>
      <c r="P85" s="72" t="s">
        <v>468</v>
      </c>
      <c r="Q85" s="60"/>
      <c r="R85" s="60"/>
      <c r="S85" s="60"/>
      <c r="T85" s="60"/>
      <c r="U85" s="60"/>
      <c r="V85" s="60"/>
      <c r="W85" s="60"/>
      <c r="X85" s="60"/>
      <c r="Y85" s="60"/>
      <c r="Z85" s="60">
        <v>349912592</v>
      </c>
      <c r="AA85" s="60"/>
      <c r="AB85" s="73"/>
      <c r="AC85" s="73"/>
      <c r="AD85" s="73"/>
      <c r="AE85" s="171"/>
      <c r="AF85" s="73"/>
      <c r="AG85" s="60"/>
      <c r="AH85" s="60"/>
      <c r="AI85" s="60"/>
      <c r="AJ85" s="60"/>
      <c r="AK85" s="60"/>
      <c r="AL85" s="174">
        <f>10000000</f>
        <v>10000000</v>
      </c>
      <c r="AM85" s="19">
        <f t="shared" si="1"/>
        <v>359912592</v>
      </c>
      <c r="AN85" s="61" t="s">
        <v>373</v>
      </c>
      <c r="AO85" s="56"/>
      <c r="AP85" s="56"/>
      <c r="AQ85" s="56"/>
      <c r="AR85" s="56"/>
    </row>
    <row r="86" spans="1:44" ht="39.950000000000003" customHeight="1" thickTop="1" thickBot="1" x14ac:dyDescent="0.3">
      <c r="A86" s="63">
        <v>1</v>
      </c>
      <c r="B86" s="159" t="s">
        <v>44</v>
      </c>
      <c r="C86" s="149" t="s">
        <v>192</v>
      </c>
      <c r="D86" s="43" t="s">
        <v>362</v>
      </c>
      <c r="E86" s="44">
        <v>33</v>
      </c>
      <c r="F86" s="45" t="s">
        <v>363</v>
      </c>
      <c r="G86" s="46">
        <v>3301</v>
      </c>
      <c r="H86" s="45" t="s">
        <v>469</v>
      </c>
      <c r="I86" s="46">
        <v>3301126</v>
      </c>
      <c r="J86" s="45" t="s">
        <v>470</v>
      </c>
      <c r="K86" s="46">
        <v>330112600</v>
      </c>
      <c r="L86" s="45" t="s">
        <v>471</v>
      </c>
      <c r="M86" s="69" t="s">
        <v>53</v>
      </c>
      <c r="N86" s="77" t="s">
        <v>472</v>
      </c>
      <c r="O86" s="145"/>
      <c r="P86" s="102"/>
      <c r="Q86" s="60"/>
      <c r="R86" s="60"/>
      <c r="S86" s="60"/>
      <c r="T86" s="60"/>
      <c r="U86" s="70"/>
      <c r="V86" s="60"/>
      <c r="W86" s="60"/>
      <c r="X86" s="60"/>
      <c r="Y86" s="60"/>
      <c r="Z86" s="60"/>
      <c r="AA86" s="60"/>
      <c r="AB86" s="73"/>
      <c r="AC86" s="73"/>
      <c r="AD86" s="73"/>
      <c r="AE86" s="171"/>
      <c r="AF86" s="73"/>
      <c r="AG86" s="60"/>
      <c r="AH86" s="60"/>
      <c r="AI86" s="60"/>
      <c r="AJ86" s="60"/>
      <c r="AK86" s="60"/>
      <c r="AL86" s="173"/>
      <c r="AM86" s="19">
        <f t="shared" si="1"/>
        <v>0</v>
      </c>
      <c r="AN86" s="61" t="s">
        <v>373</v>
      </c>
      <c r="AO86" s="56"/>
      <c r="AP86" s="56"/>
      <c r="AQ86" s="56"/>
      <c r="AR86" s="56"/>
    </row>
    <row r="87" spans="1:44" ht="39.950000000000003" customHeight="1" thickTop="1" thickBot="1" x14ac:dyDescent="0.3">
      <c r="A87" s="63"/>
      <c r="B87" s="159" t="s">
        <v>44</v>
      </c>
      <c r="C87" s="149" t="s">
        <v>354</v>
      </c>
      <c r="D87" s="43" t="s">
        <v>362</v>
      </c>
      <c r="E87" s="44">
        <v>33</v>
      </c>
      <c r="F87" s="45" t="s">
        <v>363</v>
      </c>
      <c r="G87" s="46">
        <v>3301</v>
      </c>
      <c r="H87" s="45" t="s">
        <v>473</v>
      </c>
      <c r="I87" s="46">
        <v>3301127</v>
      </c>
      <c r="J87" s="45" t="s">
        <v>474</v>
      </c>
      <c r="K87" s="46">
        <v>330112700</v>
      </c>
      <c r="L87" s="45" t="s">
        <v>475</v>
      </c>
      <c r="M87" s="59" t="s">
        <v>53</v>
      </c>
      <c r="N87" s="77" t="s">
        <v>476</v>
      </c>
      <c r="O87" s="145"/>
      <c r="P87" s="102"/>
      <c r="Q87" s="60"/>
      <c r="R87" s="60"/>
      <c r="S87" s="60"/>
      <c r="T87" s="60"/>
      <c r="U87" s="70"/>
      <c r="V87" s="60"/>
      <c r="W87" s="60"/>
      <c r="X87" s="60"/>
      <c r="Y87" s="60"/>
      <c r="Z87" s="60"/>
      <c r="AA87" s="60"/>
      <c r="AB87" s="73"/>
      <c r="AC87" s="73"/>
      <c r="AD87" s="73"/>
      <c r="AE87" s="171"/>
      <c r="AF87" s="73"/>
      <c r="AG87" s="60"/>
      <c r="AH87" s="60"/>
      <c r="AI87" s="60"/>
      <c r="AJ87" s="60"/>
      <c r="AK87" s="60"/>
      <c r="AL87" s="173"/>
      <c r="AM87" s="19">
        <f t="shared" si="1"/>
        <v>0</v>
      </c>
      <c r="AN87" s="61" t="s">
        <v>373</v>
      </c>
      <c r="AO87" s="99"/>
      <c r="AP87" s="56"/>
      <c r="AQ87" s="56"/>
      <c r="AR87" s="56"/>
    </row>
    <row r="88" spans="1:44" ht="39.950000000000003" customHeight="1" thickTop="1" thickBot="1" x14ac:dyDescent="0.3">
      <c r="A88" s="63">
        <v>1</v>
      </c>
      <c r="B88" s="159" t="s">
        <v>44</v>
      </c>
      <c r="C88" s="149" t="s">
        <v>192</v>
      </c>
      <c r="D88" s="43" t="s">
        <v>193</v>
      </c>
      <c r="E88" s="44">
        <v>45</v>
      </c>
      <c r="F88" s="45" t="s">
        <v>477</v>
      </c>
      <c r="G88" s="46">
        <v>4502</v>
      </c>
      <c r="H88" s="45" t="s">
        <v>343</v>
      </c>
      <c r="I88" s="46" t="s">
        <v>478</v>
      </c>
      <c r="J88" s="45" t="s">
        <v>479</v>
      </c>
      <c r="K88" s="46" t="s">
        <v>480</v>
      </c>
      <c r="L88" s="45" t="s">
        <v>481</v>
      </c>
      <c r="M88" s="59" t="s">
        <v>53</v>
      </c>
      <c r="N88" s="52" t="s">
        <v>482</v>
      </c>
      <c r="O88" s="145"/>
      <c r="P88" s="102"/>
      <c r="Q88" s="60"/>
      <c r="R88" s="60"/>
      <c r="S88" s="60"/>
      <c r="T88" s="60"/>
      <c r="U88" s="70"/>
      <c r="V88" s="60"/>
      <c r="W88" s="60"/>
      <c r="X88" s="60"/>
      <c r="Y88" s="60"/>
      <c r="Z88" s="60"/>
      <c r="AA88" s="60"/>
      <c r="AB88" s="73"/>
      <c r="AC88" s="73"/>
      <c r="AD88" s="73"/>
      <c r="AE88" s="175"/>
      <c r="AF88" s="73"/>
      <c r="AG88" s="60"/>
      <c r="AH88" s="60"/>
      <c r="AI88" s="60"/>
      <c r="AJ88" s="60"/>
      <c r="AK88" s="60"/>
      <c r="AL88" s="173"/>
      <c r="AM88" s="19">
        <f t="shared" si="1"/>
        <v>0</v>
      </c>
      <c r="AN88" s="61" t="s">
        <v>373</v>
      </c>
      <c r="AO88" s="100"/>
      <c r="AP88" s="56"/>
      <c r="AQ88" s="56"/>
      <c r="AR88" s="56"/>
    </row>
    <row r="89" spans="1:44" ht="39.950000000000003" customHeight="1" thickTop="1" thickBot="1" x14ac:dyDescent="0.3">
      <c r="A89" s="63">
        <v>1</v>
      </c>
      <c r="B89" s="159" t="s">
        <v>44</v>
      </c>
      <c r="C89" s="31" t="s">
        <v>483</v>
      </c>
      <c r="D89" s="31" t="s">
        <v>484</v>
      </c>
      <c r="E89" s="34">
        <v>43</v>
      </c>
      <c r="F89" s="31" t="s">
        <v>485</v>
      </c>
      <c r="G89" s="34">
        <v>4301</v>
      </c>
      <c r="H89" s="52" t="s">
        <v>412</v>
      </c>
      <c r="I89" s="74" t="s">
        <v>486</v>
      </c>
      <c r="J89" s="52" t="s">
        <v>487</v>
      </c>
      <c r="K89" s="74" t="s">
        <v>488</v>
      </c>
      <c r="L89" s="52" t="s">
        <v>416</v>
      </c>
      <c r="M89" s="52" t="s">
        <v>53</v>
      </c>
      <c r="N89" s="52" t="s">
        <v>489</v>
      </c>
      <c r="O89" s="30"/>
      <c r="P89" s="32"/>
      <c r="Q89" s="27"/>
      <c r="R89" s="27"/>
      <c r="S89" s="27"/>
      <c r="T89" s="27"/>
      <c r="U89" s="27"/>
      <c r="V89" s="27"/>
      <c r="W89" s="27"/>
      <c r="X89" s="27"/>
      <c r="Y89" s="27"/>
      <c r="Z89" s="27"/>
      <c r="AA89" s="27"/>
      <c r="AB89" s="78"/>
      <c r="AC89" s="78"/>
      <c r="AD89" s="78"/>
      <c r="AE89" s="78"/>
      <c r="AF89" s="78"/>
      <c r="AG89" s="27"/>
      <c r="AH89" s="27"/>
      <c r="AI89" s="27"/>
      <c r="AJ89" s="27"/>
      <c r="AK89" s="27"/>
      <c r="AL89" s="176">
        <f>5000000</f>
        <v>5000000</v>
      </c>
      <c r="AM89" s="19">
        <f t="shared" si="1"/>
        <v>5000000</v>
      </c>
      <c r="AN89" s="61" t="s">
        <v>490</v>
      </c>
      <c r="AO89" s="56"/>
      <c r="AP89" s="56"/>
      <c r="AQ89" s="56"/>
      <c r="AR89" s="56"/>
    </row>
    <row r="90" spans="1:44" ht="39.950000000000003" customHeight="1" thickTop="1" thickBot="1" x14ac:dyDescent="0.3">
      <c r="A90" s="63">
        <v>1</v>
      </c>
      <c r="B90" s="159" t="s">
        <v>44</v>
      </c>
      <c r="C90" s="31" t="s">
        <v>491</v>
      </c>
      <c r="D90" s="31" t="s">
        <v>484</v>
      </c>
      <c r="E90" s="34">
        <v>43</v>
      </c>
      <c r="F90" s="31" t="s">
        <v>485</v>
      </c>
      <c r="G90" s="34">
        <v>4301</v>
      </c>
      <c r="H90" s="52" t="s">
        <v>492</v>
      </c>
      <c r="I90" s="74" t="s">
        <v>493</v>
      </c>
      <c r="J90" s="52" t="s">
        <v>494</v>
      </c>
      <c r="K90" s="74" t="s">
        <v>495</v>
      </c>
      <c r="L90" s="52" t="s">
        <v>496</v>
      </c>
      <c r="M90" s="52" t="s">
        <v>53</v>
      </c>
      <c r="N90" s="52" t="s">
        <v>497</v>
      </c>
      <c r="O90" s="30"/>
      <c r="P90" s="32"/>
      <c r="Q90" s="27"/>
      <c r="R90" s="27"/>
      <c r="S90" s="27"/>
      <c r="T90" s="27"/>
      <c r="U90" s="27"/>
      <c r="V90" s="27"/>
      <c r="W90" s="27"/>
      <c r="X90" s="27"/>
      <c r="Y90" s="27"/>
      <c r="Z90" s="27"/>
      <c r="AA90" s="27"/>
      <c r="AB90" s="78"/>
      <c r="AC90" s="78"/>
      <c r="AD90" s="78"/>
      <c r="AE90" s="78"/>
      <c r="AF90" s="78"/>
      <c r="AG90" s="27"/>
      <c r="AH90" s="27"/>
      <c r="AI90" s="27"/>
      <c r="AJ90" s="27"/>
      <c r="AK90" s="27"/>
      <c r="AL90" s="78"/>
      <c r="AM90" s="19">
        <f t="shared" si="1"/>
        <v>0</v>
      </c>
      <c r="AN90" s="61" t="s">
        <v>490</v>
      </c>
      <c r="AO90" s="56"/>
      <c r="AP90" s="56"/>
      <c r="AQ90" s="56"/>
      <c r="AR90" s="56"/>
    </row>
    <row r="91" spans="1:44" ht="39.950000000000003" customHeight="1" thickTop="1" thickBot="1" x14ac:dyDescent="0.3">
      <c r="A91" s="63">
        <v>1</v>
      </c>
      <c r="B91" s="159" t="s">
        <v>44</v>
      </c>
      <c r="C91" s="31" t="s">
        <v>498</v>
      </c>
      <c r="D91" s="31" t="s">
        <v>484</v>
      </c>
      <c r="E91" s="34">
        <v>43</v>
      </c>
      <c r="F91" s="31" t="s">
        <v>485</v>
      </c>
      <c r="G91" s="34">
        <v>4301</v>
      </c>
      <c r="H91" s="52" t="s">
        <v>499</v>
      </c>
      <c r="I91" s="74" t="s">
        <v>500</v>
      </c>
      <c r="J91" s="52" t="s">
        <v>501</v>
      </c>
      <c r="K91" s="74" t="s">
        <v>502</v>
      </c>
      <c r="L91" s="52" t="s">
        <v>503</v>
      </c>
      <c r="M91" s="52" t="s">
        <v>53</v>
      </c>
      <c r="N91" s="52" t="s">
        <v>504</v>
      </c>
      <c r="O91" s="30"/>
      <c r="P91" s="32"/>
      <c r="Q91" s="27"/>
      <c r="R91" s="27"/>
      <c r="S91" s="27"/>
      <c r="T91" s="27"/>
      <c r="U91" s="27"/>
      <c r="V91" s="27"/>
      <c r="W91" s="27"/>
      <c r="X91" s="27"/>
      <c r="Y91" s="27"/>
      <c r="Z91" s="27"/>
      <c r="AA91" s="27"/>
      <c r="AB91" s="78"/>
      <c r="AC91" s="78"/>
      <c r="AD91" s="78"/>
      <c r="AE91" s="78"/>
      <c r="AF91" s="78"/>
      <c r="AG91" s="27"/>
      <c r="AH91" s="27"/>
      <c r="AI91" s="27"/>
      <c r="AJ91" s="27"/>
      <c r="AK91" s="27"/>
      <c r="AL91" s="78"/>
      <c r="AM91" s="19">
        <f t="shared" si="1"/>
        <v>0</v>
      </c>
      <c r="AN91" s="61" t="s">
        <v>490</v>
      </c>
      <c r="AO91" s="56"/>
      <c r="AP91" s="56"/>
      <c r="AQ91" s="56"/>
      <c r="AR91" s="56"/>
    </row>
    <row r="92" spans="1:44" ht="39.950000000000003" customHeight="1" thickTop="1" thickBot="1" x14ac:dyDescent="0.3">
      <c r="A92" s="63">
        <v>1</v>
      </c>
      <c r="B92" s="159" t="s">
        <v>44</v>
      </c>
      <c r="C92" s="31" t="s">
        <v>505</v>
      </c>
      <c r="D92" s="31" t="s">
        <v>484</v>
      </c>
      <c r="E92" s="34">
        <v>43</v>
      </c>
      <c r="F92" s="31" t="s">
        <v>485</v>
      </c>
      <c r="G92" s="34">
        <v>4301</v>
      </c>
      <c r="H92" s="52" t="s">
        <v>492</v>
      </c>
      <c r="I92" s="74" t="s">
        <v>493</v>
      </c>
      <c r="J92" s="52" t="s">
        <v>494</v>
      </c>
      <c r="K92" s="74" t="s">
        <v>495</v>
      </c>
      <c r="L92" s="52" t="s">
        <v>496</v>
      </c>
      <c r="M92" s="52" t="s">
        <v>53</v>
      </c>
      <c r="N92" s="52" t="s">
        <v>506</v>
      </c>
      <c r="O92" s="101"/>
      <c r="P92" s="102"/>
      <c r="Q92" s="27"/>
      <c r="R92" s="27"/>
      <c r="S92" s="27"/>
      <c r="T92" s="27"/>
      <c r="U92" s="27"/>
      <c r="V92" s="27"/>
      <c r="W92" s="27"/>
      <c r="X92" s="27"/>
      <c r="Y92" s="27"/>
      <c r="Z92" s="27"/>
      <c r="AA92" s="27"/>
      <c r="AB92" s="78"/>
      <c r="AC92" s="78"/>
      <c r="AD92" s="78"/>
      <c r="AE92" s="78"/>
      <c r="AF92" s="78"/>
      <c r="AG92" s="27"/>
      <c r="AH92" s="27"/>
      <c r="AI92" s="27"/>
      <c r="AJ92" s="27"/>
      <c r="AK92" s="27"/>
      <c r="AL92" s="75"/>
      <c r="AM92" s="19">
        <f t="shared" si="1"/>
        <v>0</v>
      </c>
      <c r="AN92" s="61" t="s">
        <v>490</v>
      </c>
      <c r="AO92" s="56"/>
      <c r="AP92" s="56"/>
      <c r="AQ92" s="56"/>
      <c r="AR92" s="56"/>
    </row>
    <row r="93" spans="1:44" ht="39.950000000000003" customHeight="1" thickTop="1" thickBot="1" x14ac:dyDescent="0.3">
      <c r="A93" s="63">
        <v>1</v>
      </c>
      <c r="B93" s="159" t="s">
        <v>44</v>
      </c>
      <c r="C93" s="31" t="s">
        <v>507</v>
      </c>
      <c r="D93" s="31" t="s">
        <v>484</v>
      </c>
      <c r="E93" s="34">
        <v>43</v>
      </c>
      <c r="F93" s="31" t="s">
        <v>485</v>
      </c>
      <c r="G93" s="34">
        <v>4301</v>
      </c>
      <c r="H93" s="52" t="s">
        <v>508</v>
      </c>
      <c r="I93" s="74" t="s">
        <v>509</v>
      </c>
      <c r="J93" s="52" t="s">
        <v>510</v>
      </c>
      <c r="K93" s="76" t="s">
        <v>511</v>
      </c>
      <c r="L93" s="77" t="s">
        <v>306</v>
      </c>
      <c r="M93" s="77" t="s">
        <v>53</v>
      </c>
      <c r="N93" s="77" t="s">
        <v>512</v>
      </c>
      <c r="O93" s="30"/>
      <c r="P93" s="32"/>
      <c r="Q93" s="27"/>
      <c r="R93" s="27"/>
      <c r="S93" s="27"/>
      <c r="T93" s="27"/>
      <c r="U93" s="27"/>
      <c r="V93" s="27"/>
      <c r="W93" s="27"/>
      <c r="X93" s="27"/>
      <c r="Y93" s="27"/>
      <c r="Z93" s="27"/>
      <c r="AA93" s="27"/>
      <c r="AB93" s="78"/>
      <c r="AC93" s="78"/>
      <c r="AD93" s="78"/>
      <c r="AE93" s="78"/>
      <c r="AF93" s="78"/>
      <c r="AG93" s="27"/>
      <c r="AH93" s="27"/>
      <c r="AI93" s="27"/>
      <c r="AJ93" s="27"/>
      <c r="AK93" s="27"/>
      <c r="AL93" s="176">
        <f>15000000</f>
        <v>15000000</v>
      </c>
      <c r="AM93" s="19">
        <f t="shared" si="1"/>
        <v>15000000</v>
      </c>
      <c r="AN93" s="61" t="s">
        <v>490</v>
      </c>
      <c r="AO93" s="56"/>
      <c r="AP93" s="56"/>
      <c r="AQ93" s="56"/>
      <c r="AR93" s="56"/>
    </row>
    <row r="94" spans="1:44" ht="39.950000000000003" customHeight="1" thickTop="1" thickBot="1" x14ac:dyDescent="0.3">
      <c r="A94" s="63"/>
      <c r="B94" s="159" t="s">
        <v>44</v>
      </c>
      <c r="C94" s="149" t="s">
        <v>192</v>
      </c>
      <c r="D94" s="31" t="s">
        <v>484</v>
      </c>
      <c r="E94" s="34">
        <v>43</v>
      </c>
      <c r="F94" s="31" t="s">
        <v>485</v>
      </c>
      <c r="G94" s="34">
        <v>4301</v>
      </c>
      <c r="H94" s="52" t="s">
        <v>513</v>
      </c>
      <c r="I94" s="74" t="s">
        <v>514</v>
      </c>
      <c r="J94" s="52" t="s">
        <v>515</v>
      </c>
      <c r="K94" s="76" t="s">
        <v>516</v>
      </c>
      <c r="L94" s="77" t="s">
        <v>517</v>
      </c>
      <c r="M94" s="77" t="s">
        <v>53</v>
      </c>
      <c r="N94" s="77" t="s">
        <v>518</v>
      </c>
      <c r="O94" s="30"/>
      <c r="P94" s="32"/>
      <c r="Q94" s="27"/>
      <c r="R94" s="27"/>
      <c r="S94" s="27"/>
      <c r="T94" s="27"/>
      <c r="U94" s="18"/>
      <c r="V94" s="27"/>
      <c r="W94" s="27"/>
      <c r="X94" s="27"/>
      <c r="Y94" s="27"/>
      <c r="Z94" s="27"/>
      <c r="AA94" s="27"/>
      <c r="AB94" s="78"/>
      <c r="AC94" s="78"/>
      <c r="AD94" s="78"/>
      <c r="AE94" s="78"/>
      <c r="AF94" s="78"/>
      <c r="AG94" s="27"/>
      <c r="AH94" s="27"/>
      <c r="AI94" s="27"/>
      <c r="AJ94" s="27"/>
      <c r="AK94" s="27"/>
      <c r="AL94" s="176">
        <f>20000000</f>
        <v>20000000</v>
      </c>
      <c r="AM94" s="19">
        <f t="shared" si="1"/>
        <v>20000000</v>
      </c>
      <c r="AN94" s="61" t="s">
        <v>490</v>
      </c>
      <c r="AO94" s="56"/>
      <c r="AP94" s="56"/>
      <c r="AQ94" s="56"/>
      <c r="AR94" s="56"/>
    </row>
    <row r="95" spans="1:44" ht="39.950000000000003" customHeight="1" thickTop="1" thickBot="1" x14ac:dyDescent="0.3">
      <c r="A95" s="63">
        <v>1</v>
      </c>
      <c r="B95" s="159" t="s">
        <v>44</v>
      </c>
      <c r="C95" s="31" t="s">
        <v>519</v>
      </c>
      <c r="D95" s="31" t="s">
        <v>484</v>
      </c>
      <c r="E95" s="34">
        <v>43</v>
      </c>
      <c r="F95" s="31" t="s">
        <v>485</v>
      </c>
      <c r="G95" s="34">
        <v>4301</v>
      </c>
      <c r="H95" s="52" t="s">
        <v>520</v>
      </c>
      <c r="I95" s="74" t="s">
        <v>521</v>
      </c>
      <c r="J95" s="52" t="s">
        <v>522</v>
      </c>
      <c r="K95" s="74" t="s">
        <v>523</v>
      </c>
      <c r="L95" s="52" t="s">
        <v>524</v>
      </c>
      <c r="M95" s="52" t="s">
        <v>53</v>
      </c>
      <c r="N95" s="52" t="s">
        <v>525</v>
      </c>
      <c r="O95" s="71" t="s">
        <v>526</v>
      </c>
      <c r="P95" s="72" t="s">
        <v>527</v>
      </c>
      <c r="Q95" s="27"/>
      <c r="R95" s="27"/>
      <c r="S95" s="27"/>
      <c r="T95" s="27"/>
      <c r="U95" s="18">
        <f>502787652.48</f>
        <v>502787652.48000002</v>
      </c>
      <c r="V95" s="27"/>
      <c r="W95" s="27"/>
      <c r="X95" s="27"/>
      <c r="Y95" s="27"/>
      <c r="Z95" s="27"/>
      <c r="AA95" s="27"/>
      <c r="AB95" s="78"/>
      <c r="AC95" s="78"/>
      <c r="AD95" s="78"/>
      <c r="AE95" s="78"/>
      <c r="AF95" s="78"/>
      <c r="AG95" s="27"/>
      <c r="AH95" s="27"/>
      <c r="AI95" s="27"/>
      <c r="AJ95" s="27"/>
      <c r="AK95" s="27"/>
      <c r="AL95" s="78"/>
      <c r="AM95" s="19">
        <f t="shared" si="1"/>
        <v>502787652.48000002</v>
      </c>
      <c r="AN95" s="61" t="s">
        <v>490</v>
      </c>
      <c r="AO95" s="56"/>
      <c r="AP95" s="56"/>
      <c r="AQ95" s="56"/>
      <c r="AR95" s="56"/>
    </row>
    <row r="96" spans="1:44" ht="39.950000000000003" customHeight="1" thickTop="1" thickBot="1" x14ac:dyDescent="0.3">
      <c r="A96" s="63">
        <v>1</v>
      </c>
      <c r="B96" s="159" t="s">
        <v>44</v>
      </c>
      <c r="C96" s="31" t="s">
        <v>528</v>
      </c>
      <c r="D96" s="31" t="s">
        <v>484</v>
      </c>
      <c r="E96" s="34">
        <v>43</v>
      </c>
      <c r="F96" s="31" t="s">
        <v>485</v>
      </c>
      <c r="G96" s="34">
        <v>4301</v>
      </c>
      <c r="H96" s="52" t="s">
        <v>513</v>
      </c>
      <c r="I96" s="74" t="s">
        <v>514</v>
      </c>
      <c r="J96" s="52" t="s">
        <v>515</v>
      </c>
      <c r="K96" s="74" t="s">
        <v>529</v>
      </c>
      <c r="L96" s="52" t="s">
        <v>530</v>
      </c>
      <c r="M96" s="52" t="s">
        <v>53</v>
      </c>
      <c r="N96" s="52" t="s">
        <v>531</v>
      </c>
      <c r="O96" s="71" t="s">
        <v>526</v>
      </c>
      <c r="P96" s="72" t="s">
        <v>527</v>
      </c>
      <c r="Q96" s="27"/>
      <c r="R96" s="27"/>
      <c r="S96" s="27"/>
      <c r="T96" s="27"/>
      <c r="U96" s="27"/>
      <c r="V96" s="27"/>
      <c r="W96" s="27"/>
      <c r="X96" s="27"/>
      <c r="Y96" s="27"/>
      <c r="Z96" s="28"/>
      <c r="AA96" s="27"/>
      <c r="AB96" s="78"/>
      <c r="AC96" s="78"/>
      <c r="AD96" s="78"/>
      <c r="AE96" s="78"/>
      <c r="AF96" s="78"/>
      <c r="AG96" s="27"/>
      <c r="AH96" s="27"/>
      <c r="AI96" s="27"/>
      <c r="AJ96" s="27"/>
      <c r="AK96" s="27"/>
      <c r="AL96" s="75"/>
      <c r="AM96" s="19">
        <f t="shared" si="1"/>
        <v>0</v>
      </c>
      <c r="AN96" s="61" t="s">
        <v>490</v>
      </c>
      <c r="AO96" s="56"/>
      <c r="AP96" s="56"/>
      <c r="AQ96" s="56"/>
      <c r="AR96" s="56"/>
    </row>
    <row r="97" spans="1:44" ht="39.950000000000003" customHeight="1" thickTop="1" thickBot="1" x14ac:dyDescent="0.3">
      <c r="A97" s="63">
        <v>1</v>
      </c>
      <c r="B97" s="159" t="s">
        <v>44</v>
      </c>
      <c r="C97" s="31" t="s">
        <v>532</v>
      </c>
      <c r="D97" s="31" t="s">
        <v>484</v>
      </c>
      <c r="E97" s="34">
        <v>43</v>
      </c>
      <c r="F97" s="31" t="s">
        <v>485</v>
      </c>
      <c r="G97" s="34">
        <v>4301</v>
      </c>
      <c r="H97" s="52" t="s">
        <v>499</v>
      </c>
      <c r="I97" s="74" t="s">
        <v>500</v>
      </c>
      <c r="J97" s="52" t="s">
        <v>501</v>
      </c>
      <c r="K97" s="74" t="s">
        <v>502</v>
      </c>
      <c r="L97" s="52" t="s">
        <v>503</v>
      </c>
      <c r="M97" s="52" t="s">
        <v>53</v>
      </c>
      <c r="N97" s="177" t="s">
        <v>533</v>
      </c>
      <c r="O97" s="30"/>
      <c r="P97" s="32"/>
      <c r="Q97" s="27"/>
      <c r="R97" s="27"/>
      <c r="S97" s="27"/>
      <c r="T97" s="27"/>
      <c r="U97" s="27"/>
      <c r="V97" s="27"/>
      <c r="W97" s="27"/>
      <c r="X97" s="27"/>
      <c r="Y97" s="27"/>
      <c r="Z97" s="27"/>
      <c r="AA97" s="27"/>
      <c r="AB97" s="78"/>
      <c r="AC97" s="78"/>
      <c r="AD97" s="78"/>
      <c r="AE97" s="78"/>
      <c r="AF97" s="78"/>
      <c r="AG97" s="27"/>
      <c r="AH97" s="27"/>
      <c r="AI97" s="27"/>
      <c r="AJ97" s="27"/>
      <c r="AK97" s="27"/>
      <c r="AL97" s="176">
        <f>20000000</f>
        <v>20000000</v>
      </c>
      <c r="AM97" s="19">
        <f t="shared" si="1"/>
        <v>20000000</v>
      </c>
      <c r="AN97" s="61" t="s">
        <v>490</v>
      </c>
      <c r="AO97" s="56"/>
      <c r="AP97" s="56"/>
      <c r="AQ97" s="56"/>
      <c r="AR97" s="56"/>
    </row>
    <row r="98" spans="1:44" ht="39.950000000000003" customHeight="1" thickTop="1" thickBot="1" x14ac:dyDescent="0.3">
      <c r="A98" s="63">
        <v>1</v>
      </c>
      <c r="B98" s="159" t="s">
        <v>44</v>
      </c>
      <c r="C98" s="31" t="s">
        <v>534</v>
      </c>
      <c r="D98" s="31" t="s">
        <v>484</v>
      </c>
      <c r="E98" s="34">
        <v>43</v>
      </c>
      <c r="F98" s="31" t="s">
        <v>485</v>
      </c>
      <c r="G98" s="34">
        <v>4301</v>
      </c>
      <c r="H98" s="52" t="s">
        <v>499</v>
      </c>
      <c r="I98" s="74" t="s">
        <v>500</v>
      </c>
      <c r="J98" s="52" t="s">
        <v>501</v>
      </c>
      <c r="K98" s="74" t="s">
        <v>502</v>
      </c>
      <c r="L98" s="52" t="s">
        <v>503</v>
      </c>
      <c r="M98" s="52" t="s">
        <v>53</v>
      </c>
      <c r="N98" s="52" t="s">
        <v>535</v>
      </c>
      <c r="O98" s="71" t="s">
        <v>526</v>
      </c>
      <c r="P98" s="72" t="s">
        <v>527</v>
      </c>
      <c r="Q98" s="27"/>
      <c r="R98" s="27"/>
      <c r="S98" s="27"/>
      <c r="T98" s="27"/>
      <c r="U98" s="27"/>
      <c r="V98" s="27"/>
      <c r="W98" s="27"/>
      <c r="X98" s="27"/>
      <c r="Y98" s="27"/>
      <c r="Z98" s="27"/>
      <c r="AA98" s="27"/>
      <c r="AB98" s="78"/>
      <c r="AC98" s="78"/>
      <c r="AD98" s="78"/>
      <c r="AE98" s="78"/>
      <c r="AF98" s="78"/>
      <c r="AG98" s="27"/>
      <c r="AH98" s="27"/>
      <c r="AI98" s="27"/>
      <c r="AJ98" s="27"/>
      <c r="AK98" s="27"/>
      <c r="AL98" s="176">
        <f>30000000</f>
        <v>30000000</v>
      </c>
      <c r="AM98" s="19">
        <f t="shared" si="1"/>
        <v>30000000</v>
      </c>
      <c r="AN98" s="61" t="s">
        <v>490</v>
      </c>
      <c r="AO98" s="56"/>
      <c r="AP98" s="56"/>
      <c r="AQ98" s="56"/>
      <c r="AR98" s="56"/>
    </row>
    <row r="99" spans="1:44" ht="39.950000000000003" customHeight="1" thickTop="1" thickBot="1" x14ac:dyDescent="0.3">
      <c r="A99" s="63">
        <v>1</v>
      </c>
      <c r="B99" s="159" t="s">
        <v>44</v>
      </c>
      <c r="C99" s="31" t="s">
        <v>536</v>
      </c>
      <c r="D99" s="31" t="s">
        <v>484</v>
      </c>
      <c r="E99" s="34">
        <v>43</v>
      </c>
      <c r="F99" s="31" t="s">
        <v>485</v>
      </c>
      <c r="G99" s="34">
        <v>4301</v>
      </c>
      <c r="H99" s="52" t="s">
        <v>537</v>
      </c>
      <c r="I99" s="74" t="s">
        <v>538</v>
      </c>
      <c r="J99" s="52" t="s">
        <v>539</v>
      </c>
      <c r="K99" s="74" t="s">
        <v>540</v>
      </c>
      <c r="L99" s="52" t="s">
        <v>541</v>
      </c>
      <c r="M99" s="52" t="s">
        <v>53</v>
      </c>
      <c r="N99" s="52" t="s">
        <v>542</v>
      </c>
      <c r="O99" s="71" t="s">
        <v>543</v>
      </c>
      <c r="P99" s="72" t="s">
        <v>544</v>
      </c>
      <c r="Q99" s="27"/>
      <c r="R99" s="27"/>
      <c r="S99" s="27"/>
      <c r="T99" s="27"/>
      <c r="U99" s="27"/>
      <c r="V99" s="27"/>
      <c r="W99" s="27"/>
      <c r="X99" s="27"/>
      <c r="Y99" s="27"/>
      <c r="Z99" s="27"/>
      <c r="AA99" s="27"/>
      <c r="AB99" s="78"/>
      <c r="AC99" s="78"/>
      <c r="AD99" s="78"/>
      <c r="AE99" s="78"/>
      <c r="AF99" s="78"/>
      <c r="AG99" s="27"/>
      <c r="AH99" s="27"/>
      <c r="AI99" s="27"/>
      <c r="AJ99" s="27"/>
      <c r="AK99" s="27"/>
      <c r="AL99" s="176">
        <f>4000000</f>
        <v>4000000</v>
      </c>
      <c r="AM99" s="19">
        <f t="shared" si="1"/>
        <v>4000000</v>
      </c>
      <c r="AN99" s="61" t="s">
        <v>490</v>
      </c>
      <c r="AO99" s="56"/>
      <c r="AP99" s="56"/>
      <c r="AQ99" s="56"/>
      <c r="AR99" s="56"/>
    </row>
    <row r="100" spans="1:44" ht="39.950000000000003" customHeight="1" thickTop="1" thickBot="1" x14ac:dyDescent="0.3">
      <c r="A100" s="63">
        <v>1</v>
      </c>
      <c r="B100" s="159" t="s">
        <v>44</v>
      </c>
      <c r="C100" s="31" t="s">
        <v>545</v>
      </c>
      <c r="D100" s="31" t="s">
        <v>484</v>
      </c>
      <c r="E100" s="34">
        <v>43</v>
      </c>
      <c r="F100" s="31" t="s">
        <v>485</v>
      </c>
      <c r="G100" s="34">
        <v>4301</v>
      </c>
      <c r="H100" s="52" t="s">
        <v>499</v>
      </c>
      <c r="I100" s="74" t="s">
        <v>500</v>
      </c>
      <c r="J100" s="52" t="s">
        <v>501</v>
      </c>
      <c r="K100" s="74" t="s">
        <v>546</v>
      </c>
      <c r="L100" s="52" t="s">
        <v>547</v>
      </c>
      <c r="M100" s="52" t="s">
        <v>53</v>
      </c>
      <c r="N100" s="52" t="s">
        <v>548</v>
      </c>
      <c r="O100" s="30"/>
      <c r="P100" s="32"/>
      <c r="Q100" s="27"/>
      <c r="R100" s="27"/>
      <c r="S100" s="27"/>
      <c r="T100" s="27"/>
      <c r="U100" s="27"/>
      <c r="V100" s="27"/>
      <c r="W100" s="27"/>
      <c r="X100" s="27"/>
      <c r="Y100" s="27"/>
      <c r="Z100" s="27"/>
      <c r="AA100" s="27"/>
      <c r="AB100" s="78"/>
      <c r="AC100" s="78"/>
      <c r="AD100" s="78"/>
      <c r="AE100" s="78"/>
      <c r="AF100" s="78"/>
      <c r="AG100" s="27"/>
      <c r="AH100" s="27"/>
      <c r="AI100" s="27"/>
      <c r="AJ100" s="27"/>
      <c r="AK100" s="27"/>
      <c r="AL100" s="176">
        <f>6000000</f>
        <v>6000000</v>
      </c>
      <c r="AM100" s="19">
        <f t="shared" si="1"/>
        <v>6000000</v>
      </c>
      <c r="AN100" s="61" t="s">
        <v>490</v>
      </c>
      <c r="AO100" s="56"/>
      <c r="AP100" s="56"/>
      <c r="AQ100" s="56"/>
      <c r="AR100" s="56"/>
    </row>
    <row r="101" spans="1:44" ht="39.950000000000003" customHeight="1" thickTop="1" thickBot="1" x14ac:dyDescent="0.3">
      <c r="A101" s="63">
        <v>1</v>
      </c>
      <c r="B101" s="159" t="s">
        <v>44</v>
      </c>
      <c r="C101" s="31" t="s">
        <v>549</v>
      </c>
      <c r="D101" s="31" t="s">
        <v>484</v>
      </c>
      <c r="E101" s="34">
        <v>43</v>
      </c>
      <c r="F101" s="31" t="s">
        <v>485</v>
      </c>
      <c r="G101" s="34">
        <v>4301</v>
      </c>
      <c r="H101" s="52" t="s">
        <v>499</v>
      </c>
      <c r="I101" s="74" t="s">
        <v>500</v>
      </c>
      <c r="J101" s="52" t="s">
        <v>501</v>
      </c>
      <c r="K101" s="74" t="s">
        <v>546</v>
      </c>
      <c r="L101" s="52" t="s">
        <v>547</v>
      </c>
      <c r="M101" s="52" t="s">
        <v>53</v>
      </c>
      <c r="N101" s="52" t="s">
        <v>550</v>
      </c>
      <c r="O101" s="30"/>
      <c r="P101" s="32"/>
      <c r="Q101" s="27"/>
      <c r="R101" s="27"/>
      <c r="S101" s="27"/>
      <c r="T101" s="27"/>
      <c r="U101" s="27"/>
      <c r="V101" s="27"/>
      <c r="W101" s="27"/>
      <c r="X101" s="27"/>
      <c r="Y101" s="27"/>
      <c r="Z101" s="27"/>
      <c r="AA101" s="27"/>
      <c r="AB101" s="78"/>
      <c r="AC101" s="78"/>
      <c r="AD101" s="78"/>
      <c r="AE101" s="78"/>
      <c r="AF101" s="78"/>
      <c r="AG101" s="27"/>
      <c r="AH101" s="27"/>
      <c r="AI101" s="27"/>
      <c r="AJ101" s="27"/>
      <c r="AK101" s="27"/>
      <c r="AL101" s="78"/>
      <c r="AM101" s="19">
        <f t="shared" si="1"/>
        <v>0</v>
      </c>
      <c r="AN101" s="61" t="s">
        <v>490</v>
      </c>
      <c r="AO101" s="56"/>
      <c r="AP101" s="56"/>
      <c r="AQ101" s="56"/>
      <c r="AR101" s="56"/>
    </row>
    <row r="102" spans="1:44" ht="39.950000000000003" customHeight="1" thickTop="1" thickBot="1" x14ac:dyDescent="0.3">
      <c r="A102" s="63">
        <v>1</v>
      </c>
      <c r="B102" s="159" t="s">
        <v>44</v>
      </c>
      <c r="C102" s="31" t="s">
        <v>551</v>
      </c>
      <c r="D102" s="31" t="s">
        <v>484</v>
      </c>
      <c r="E102" s="34">
        <v>43</v>
      </c>
      <c r="F102" s="31" t="s">
        <v>485</v>
      </c>
      <c r="G102" s="34">
        <v>4301</v>
      </c>
      <c r="H102" s="52" t="s">
        <v>499</v>
      </c>
      <c r="I102" s="74" t="s">
        <v>500</v>
      </c>
      <c r="J102" s="52" t="s">
        <v>501</v>
      </c>
      <c r="K102" s="74" t="s">
        <v>546</v>
      </c>
      <c r="L102" s="52" t="s">
        <v>547</v>
      </c>
      <c r="M102" s="52" t="s">
        <v>53</v>
      </c>
      <c r="N102" s="52" t="s">
        <v>552</v>
      </c>
      <c r="O102" s="30"/>
      <c r="P102" s="32"/>
      <c r="Q102" s="27"/>
      <c r="R102" s="27"/>
      <c r="S102" s="27"/>
      <c r="T102" s="27"/>
      <c r="U102" s="27"/>
      <c r="V102" s="27"/>
      <c r="W102" s="27"/>
      <c r="X102" s="27"/>
      <c r="Y102" s="27"/>
      <c r="Z102" s="27"/>
      <c r="AA102" s="27"/>
      <c r="AB102" s="78"/>
      <c r="AC102" s="78"/>
      <c r="AD102" s="78"/>
      <c r="AE102" s="78"/>
      <c r="AF102" s="78"/>
      <c r="AG102" s="27"/>
      <c r="AH102" s="27"/>
      <c r="AI102" s="27"/>
      <c r="AJ102" s="27"/>
      <c r="AK102" s="27"/>
      <c r="AL102" s="78"/>
      <c r="AM102" s="19">
        <f t="shared" si="1"/>
        <v>0</v>
      </c>
      <c r="AN102" s="61" t="s">
        <v>490</v>
      </c>
      <c r="AO102" s="56"/>
      <c r="AP102" s="56"/>
      <c r="AQ102" s="56"/>
      <c r="AR102" s="56"/>
    </row>
    <row r="103" spans="1:44" ht="39.950000000000003" customHeight="1" thickTop="1" thickBot="1" x14ac:dyDescent="0.3">
      <c r="A103" s="63">
        <v>1</v>
      </c>
      <c r="B103" s="159" t="s">
        <v>44</v>
      </c>
      <c r="C103" s="31" t="s">
        <v>553</v>
      </c>
      <c r="D103" s="31" t="s">
        <v>484</v>
      </c>
      <c r="E103" s="34">
        <v>43</v>
      </c>
      <c r="F103" s="31" t="s">
        <v>485</v>
      </c>
      <c r="G103" s="34">
        <v>4301</v>
      </c>
      <c r="H103" s="52" t="s">
        <v>537</v>
      </c>
      <c r="I103" s="74" t="s">
        <v>538</v>
      </c>
      <c r="J103" s="52" t="s">
        <v>539</v>
      </c>
      <c r="K103" s="74" t="s">
        <v>554</v>
      </c>
      <c r="L103" s="52" t="s">
        <v>555</v>
      </c>
      <c r="M103" s="52" t="s">
        <v>53</v>
      </c>
      <c r="N103" s="52" t="s">
        <v>556</v>
      </c>
      <c r="O103" s="71" t="s">
        <v>543</v>
      </c>
      <c r="P103" s="72" t="s">
        <v>544</v>
      </c>
      <c r="Q103" s="27"/>
      <c r="R103" s="27"/>
      <c r="S103" s="27"/>
      <c r="T103" s="27"/>
      <c r="U103" s="27"/>
      <c r="V103" s="27"/>
      <c r="W103" s="27"/>
      <c r="X103" s="27"/>
      <c r="Y103" s="27"/>
      <c r="Z103" s="27"/>
      <c r="AA103" s="27"/>
      <c r="AB103" s="78"/>
      <c r="AC103" s="78"/>
      <c r="AD103" s="78"/>
      <c r="AE103" s="78"/>
      <c r="AF103" s="78"/>
      <c r="AG103" s="27"/>
      <c r="AH103" s="27"/>
      <c r="AI103" s="27"/>
      <c r="AJ103" s="27"/>
      <c r="AK103" s="27"/>
      <c r="AL103" s="176">
        <f>20000000</f>
        <v>20000000</v>
      </c>
      <c r="AM103" s="19">
        <f t="shared" si="1"/>
        <v>20000000</v>
      </c>
      <c r="AN103" s="61" t="s">
        <v>490</v>
      </c>
      <c r="AO103" s="56"/>
      <c r="AP103" s="56"/>
      <c r="AQ103" s="56"/>
      <c r="AR103" s="56"/>
    </row>
    <row r="104" spans="1:44" ht="39.950000000000003" customHeight="1" thickTop="1" thickBot="1" x14ac:dyDescent="0.3">
      <c r="A104" s="63">
        <v>1</v>
      </c>
      <c r="B104" s="143" t="s">
        <v>44</v>
      </c>
      <c r="C104" s="31" t="s">
        <v>557</v>
      </c>
      <c r="D104" s="31" t="s">
        <v>484</v>
      </c>
      <c r="E104" s="34">
        <v>43</v>
      </c>
      <c r="F104" s="31" t="s">
        <v>485</v>
      </c>
      <c r="G104" s="34">
        <v>4301</v>
      </c>
      <c r="H104" s="52" t="s">
        <v>558</v>
      </c>
      <c r="I104" s="74" t="s">
        <v>559</v>
      </c>
      <c r="J104" s="52" t="s">
        <v>560</v>
      </c>
      <c r="K104" s="74" t="s">
        <v>561</v>
      </c>
      <c r="L104" s="52" t="s">
        <v>562</v>
      </c>
      <c r="M104" s="52" t="s">
        <v>53</v>
      </c>
      <c r="N104" s="52" t="s">
        <v>563</v>
      </c>
      <c r="O104" s="71" t="s">
        <v>526</v>
      </c>
      <c r="P104" s="72" t="s">
        <v>527</v>
      </c>
      <c r="Q104" s="27"/>
      <c r="R104" s="27"/>
      <c r="S104" s="27"/>
      <c r="T104" s="27"/>
      <c r="U104" s="27"/>
      <c r="V104" s="27"/>
      <c r="W104" s="27"/>
      <c r="X104" s="27"/>
      <c r="Y104" s="27"/>
      <c r="Z104" s="28"/>
      <c r="AA104" s="27"/>
      <c r="AB104" s="78"/>
      <c r="AC104" s="78"/>
      <c r="AD104" s="78"/>
      <c r="AE104" s="78"/>
      <c r="AF104" s="78"/>
      <c r="AG104" s="27"/>
      <c r="AH104" s="27"/>
      <c r="AI104" s="27"/>
      <c r="AJ104" s="27"/>
      <c r="AK104" s="27"/>
      <c r="AL104" s="176">
        <f>80000000</f>
        <v>80000000</v>
      </c>
      <c r="AM104" s="19">
        <f t="shared" si="1"/>
        <v>80000000</v>
      </c>
      <c r="AN104" s="61" t="s">
        <v>490</v>
      </c>
      <c r="AO104" s="56"/>
      <c r="AP104" s="56"/>
      <c r="AQ104" s="56"/>
      <c r="AR104" s="56"/>
    </row>
    <row r="105" spans="1:44" ht="39.950000000000003" customHeight="1" thickTop="1" thickBot="1" x14ac:dyDescent="0.3">
      <c r="A105" s="63"/>
      <c r="B105" s="143" t="s">
        <v>44</v>
      </c>
      <c r="C105" s="31" t="s">
        <v>564</v>
      </c>
      <c r="D105" s="31" t="s">
        <v>484</v>
      </c>
      <c r="E105" s="34">
        <v>43</v>
      </c>
      <c r="F105" s="31" t="s">
        <v>485</v>
      </c>
      <c r="G105" s="34">
        <v>4301</v>
      </c>
      <c r="H105" s="52" t="s">
        <v>565</v>
      </c>
      <c r="I105" s="79" t="s">
        <v>566</v>
      </c>
      <c r="J105" s="74" t="s">
        <v>567</v>
      </c>
      <c r="K105" s="79" t="s">
        <v>568</v>
      </c>
      <c r="L105" s="52" t="s">
        <v>565</v>
      </c>
      <c r="M105" s="52" t="s">
        <v>53</v>
      </c>
      <c r="N105" s="52" t="s">
        <v>569</v>
      </c>
      <c r="O105" s="145" t="s">
        <v>570</v>
      </c>
      <c r="P105" s="102" t="s">
        <v>571</v>
      </c>
      <c r="Q105" s="27"/>
      <c r="R105" s="27"/>
      <c r="S105" s="27"/>
      <c r="T105" s="27"/>
      <c r="U105" s="27"/>
      <c r="V105" s="27"/>
      <c r="W105" s="27"/>
      <c r="X105" s="27"/>
      <c r="Y105" s="27"/>
      <c r="Z105" s="28"/>
      <c r="AA105" s="27"/>
      <c r="AB105" s="78"/>
      <c r="AC105" s="78"/>
      <c r="AD105" s="78"/>
      <c r="AE105" s="78"/>
      <c r="AF105" s="78"/>
      <c r="AG105" s="27"/>
      <c r="AH105" s="27"/>
      <c r="AI105" s="27"/>
      <c r="AJ105" s="27"/>
      <c r="AK105" s="27"/>
      <c r="AL105" s="78"/>
      <c r="AM105" s="19">
        <f t="shared" si="1"/>
        <v>0</v>
      </c>
      <c r="AN105" s="61" t="s">
        <v>490</v>
      </c>
      <c r="AO105" s="56"/>
      <c r="AP105" s="56"/>
      <c r="AQ105" s="56"/>
      <c r="AR105" s="56"/>
    </row>
    <row r="106" spans="1:44" ht="39.950000000000003" customHeight="1" thickTop="1" thickBot="1" x14ac:dyDescent="0.3">
      <c r="A106" s="63">
        <v>1</v>
      </c>
      <c r="B106" s="143" t="s">
        <v>44</v>
      </c>
      <c r="C106" s="149" t="s">
        <v>192</v>
      </c>
      <c r="D106" s="31" t="s">
        <v>484</v>
      </c>
      <c r="E106" s="34">
        <v>43</v>
      </c>
      <c r="F106" s="178" t="s">
        <v>572</v>
      </c>
      <c r="G106" s="34">
        <v>4302</v>
      </c>
      <c r="H106" s="35" t="s">
        <v>573</v>
      </c>
      <c r="I106" s="11" t="s">
        <v>574</v>
      </c>
      <c r="J106" s="179" t="s">
        <v>575</v>
      </c>
      <c r="K106" s="11" t="s">
        <v>576</v>
      </c>
      <c r="L106" s="35" t="s">
        <v>577</v>
      </c>
      <c r="M106" s="35" t="s">
        <v>53</v>
      </c>
      <c r="N106" s="52" t="s">
        <v>578</v>
      </c>
      <c r="O106" s="30"/>
      <c r="P106" s="30"/>
      <c r="Q106" s="27"/>
      <c r="R106" s="27"/>
      <c r="S106" s="27"/>
      <c r="T106" s="27"/>
      <c r="U106" s="27"/>
      <c r="V106" s="27"/>
      <c r="W106" s="27"/>
      <c r="X106" s="27"/>
      <c r="Y106" s="27"/>
      <c r="Z106" s="27"/>
      <c r="AA106" s="27"/>
      <c r="AB106" s="78"/>
      <c r="AC106" s="78"/>
      <c r="AD106" s="78"/>
      <c r="AE106" s="78"/>
      <c r="AF106" s="78"/>
      <c r="AG106" s="27"/>
      <c r="AH106" s="27"/>
      <c r="AI106" s="27"/>
      <c r="AJ106" s="27"/>
      <c r="AK106" s="27"/>
      <c r="AL106" s="78"/>
      <c r="AM106" s="19">
        <f t="shared" si="1"/>
        <v>0</v>
      </c>
      <c r="AN106" s="61" t="s">
        <v>490</v>
      </c>
      <c r="AO106" s="99"/>
      <c r="AP106" s="56"/>
      <c r="AQ106" s="56"/>
      <c r="AR106" s="56"/>
    </row>
    <row r="107" spans="1:44" ht="39.950000000000003" customHeight="1" thickTop="1" thickBot="1" x14ac:dyDescent="0.3">
      <c r="A107" s="63"/>
      <c r="B107" s="143" t="s">
        <v>44</v>
      </c>
      <c r="C107" s="180" t="s">
        <v>192</v>
      </c>
      <c r="D107" s="31" t="s">
        <v>484</v>
      </c>
      <c r="E107" s="34">
        <v>43</v>
      </c>
      <c r="F107" s="31" t="s">
        <v>485</v>
      </c>
      <c r="G107" s="34">
        <v>4301</v>
      </c>
      <c r="H107" s="82" t="s">
        <v>579</v>
      </c>
      <c r="I107" s="11" t="s">
        <v>580</v>
      </c>
      <c r="J107" s="181" t="s">
        <v>581</v>
      </c>
      <c r="K107" s="84" t="s">
        <v>582</v>
      </c>
      <c r="L107" s="82" t="s">
        <v>583</v>
      </c>
      <c r="M107" s="82" t="s">
        <v>53</v>
      </c>
      <c r="N107" s="182" t="s">
        <v>584</v>
      </c>
      <c r="O107" s="183" t="s">
        <v>585</v>
      </c>
      <c r="P107" s="102" t="s">
        <v>586</v>
      </c>
      <c r="Q107" s="27"/>
      <c r="R107" s="27"/>
      <c r="S107" s="27"/>
      <c r="T107" s="27"/>
      <c r="U107" s="27"/>
      <c r="V107" s="27"/>
      <c r="W107" s="27"/>
      <c r="X107" s="27"/>
      <c r="Y107" s="27"/>
      <c r="Z107" s="18"/>
      <c r="AA107" s="27"/>
      <c r="AB107" s="78"/>
      <c r="AC107" s="78"/>
      <c r="AD107" s="78"/>
      <c r="AE107" s="78"/>
      <c r="AF107" s="78"/>
      <c r="AG107" s="27"/>
      <c r="AH107" s="27"/>
      <c r="AI107" s="27"/>
      <c r="AJ107" s="27"/>
      <c r="AK107" s="27"/>
      <c r="AL107" s="78"/>
      <c r="AM107" s="19">
        <f t="shared" si="1"/>
        <v>0</v>
      </c>
      <c r="AN107" s="61" t="s">
        <v>490</v>
      </c>
      <c r="AO107" s="100"/>
      <c r="AP107" s="56"/>
      <c r="AQ107" s="56"/>
      <c r="AR107" s="56"/>
    </row>
    <row r="108" spans="1:44" ht="39.950000000000003" customHeight="1" thickTop="1" thickBot="1" x14ac:dyDescent="0.3">
      <c r="A108" s="63">
        <v>1</v>
      </c>
      <c r="B108" s="158" t="s">
        <v>44</v>
      </c>
      <c r="C108" s="31" t="s">
        <v>587</v>
      </c>
      <c r="D108" s="80" t="s">
        <v>588</v>
      </c>
      <c r="E108" s="81">
        <v>40</v>
      </c>
      <c r="F108" s="80" t="s">
        <v>589</v>
      </c>
      <c r="G108" s="81">
        <v>4001</v>
      </c>
      <c r="H108" s="82" t="s">
        <v>590</v>
      </c>
      <c r="I108" s="11" t="s">
        <v>591</v>
      </c>
      <c r="J108" s="83" t="s">
        <v>592</v>
      </c>
      <c r="K108" s="84" t="s">
        <v>593</v>
      </c>
      <c r="L108" s="82" t="s">
        <v>590</v>
      </c>
      <c r="M108" s="82" t="s">
        <v>53</v>
      </c>
      <c r="N108" s="85" t="s">
        <v>594</v>
      </c>
      <c r="O108" s="183" t="s">
        <v>595</v>
      </c>
      <c r="P108" s="102" t="s">
        <v>596</v>
      </c>
      <c r="Q108" s="27"/>
      <c r="R108" s="27"/>
      <c r="S108" s="27"/>
      <c r="T108" s="27"/>
      <c r="U108" s="27"/>
      <c r="V108" s="27"/>
      <c r="W108" s="27"/>
      <c r="X108" s="27"/>
      <c r="Y108" s="27"/>
      <c r="Z108" s="18"/>
      <c r="AA108" s="27"/>
      <c r="AB108" s="78"/>
      <c r="AC108" s="78"/>
      <c r="AD108" s="78"/>
      <c r="AE108" s="78"/>
      <c r="AF108" s="78"/>
      <c r="AG108" s="27"/>
      <c r="AH108" s="27"/>
      <c r="AI108" s="27"/>
      <c r="AJ108" s="27"/>
      <c r="AK108" s="27"/>
      <c r="AL108" s="78"/>
      <c r="AM108" s="19">
        <f t="shared" si="1"/>
        <v>0</v>
      </c>
      <c r="AN108" s="61" t="s">
        <v>597</v>
      </c>
      <c r="AO108" s="56"/>
      <c r="AP108" s="56"/>
      <c r="AQ108" s="56"/>
      <c r="AR108" s="56"/>
    </row>
    <row r="109" spans="1:44" ht="39.950000000000003" customHeight="1" thickTop="1" thickBot="1" x14ac:dyDescent="0.3">
      <c r="A109" s="63"/>
      <c r="B109" s="159" t="s">
        <v>44</v>
      </c>
      <c r="C109" s="149" t="s">
        <v>192</v>
      </c>
      <c r="D109" s="31" t="s">
        <v>588</v>
      </c>
      <c r="E109" s="34">
        <v>40</v>
      </c>
      <c r="F109" s="31" t="s">
        <v>589</v>
      </c>
      <c r="G109" s="34">
        <v>4001</v>
      </c>
      <c r="H109" s="35" t="s">
        <v>598</v>
      </c>
      <c r="I109" s="84" t="s">
        <v>599</v>
      </c>
      <c r="J109" s="83" t="s">
        <v>600</v>
      </c>
      <c r="K109" s="84" t="s">
        <v>601</v>
      </c>
      <c r="L109" s="82" t="s">
        <v>602</v>
      </c>
      <c r="M109" s="82" t="s">
        <v>53</v>
      </c>
      <c r="N109" s="85" t="s">
        <v>594</v>
      </c>
      <c r="O109" s="183" t="s">
        <v>595</v>
      </c>
      <c r="P109" s="102" t="s">
        <v>596</v>
      </c>
      <c r="Q109" s="27"/>
      <c r="R109" s="27"/>
      <c r="S109" s="27"/>
      <c r="T109" s="27"/>
      <c r="U109" s="27"/>
      <c r="V109" s="27"/>
      <c r="W109" s="27"/>
      <c r="X109" s="27"/>
      <c r="Y109" s="27"/>
      <c r="Z109" s="18"/>
      <c r="AA109" s="27"/>
      <c r="AB109" s="78"/>
      <c r="AC109" s="78"/>
      <c r="AD109" s="78"/>
      <c r="AE109" s="78"/>
      <c r="AF109" s="78"/>
      <c r="AG109" s="27"/>
      <c r="AH109" s="27"/>
      <c r="AI109" s="27"/>
      <c r="AJ109" s="27"/>
      <c r="AK109" s="27"/>
      <c r="AL109" s="78"/>
      <c r="AM109" s="19">
        <f t="shared" si="1"/>
        <v>0</v>
      </c>
      <c r="AN109" s="61" t="s">
        <v>597</v>
      </c>
      <c r="AO109" s="56"/>
      <c r="AP109" s="56"/>
      <c r="AQ109" s="56"/>
      <c r="AR109" s="56"/>
    </row>
    <row r="110" spans="1:44" s="33" customFormat="1" ht="39.950000000000003" customHeight="1" thickTop="1" thickBot="1" x14ac:dyDescent="0.3">
      <c r="A110" s="63">
        <v>1</v>
      </c>
      <c r="B110" s="159" t="s">
        <v>44</v>
      </c>
      <c r="C110" s="31" t="s">
        <v>603</v>
      </c>
      <c r="D110" s="86" t="s">
        <v>588</v>
      </c>
      <c r="E110" s="87">
        <v>40</v>
      </c>
      <c r="F110" s="86" t="s">
        <v>589</v>
      </c>
      <c r="G110" s="87">
        <v>4001</v>
      </c>
      <c r="H110" s="88" t="s">
        <v>604</v>
      </c>
      <c r="I110" s="84" t="s">
        <v>605</v>
      </c>
      <c r="J110" s="83" t="s">
        <v>606</v>
      </c>
      <c r="K110" s="84" t="s">
        <v>607</v>
      </c>
      <c r="L110" s="82" t="s">
        <v>608</v>
      </c>
      <c r="M110" s="82" t="s">
        <v>53</v>
      </c>
      <c r="N110" s="36" t="s">
        <v>603</v>
      </c>
      <c r="O110" s="71" t="s">
        <v>609</v>
      </c>
      <c r="P110" s="72" t="s">
        <v>610</v>
      </c>
      <c r="Q110" s="27"/>
      <c r="R110" s="27"/>
      <c r="S110" s="27"/>
      <c r="T110" s="27"/>
      <c r="U110" s="27"/>
      <c r="V110" s="27"/>
      <c r="W110" s="27"/>
      <c r="X110" s="27"/>
      <c r="Y110" s="27"/>
      <c r="Z110" s="28"/>
      <c r="AA110" s="27"/>
      <c r="AB110" s="78"/>
      <c r="AC110" s="78"/>
      <c r="AD110" s="78"/>
      <c r="AE110" s="78"/>
      <c r="AF110" s="78"/>
      <c r="AG110" s="27"/>
      <c r="AH110" s="27"/>
      <c r="AI110" s="27"/>
      <c r="AJ110" s="27"/>
      <c r="AK110" s="27"/>
      <c r="AL110" s="78"/>
      <c r="AM110" s="19">
        <f t="shared" si="1"/>
        <v>0</v>
      </c>
      <c r="AN110" s="61" t="s">
        <v>597</v>
      </c>
      <c r="AO110" s="56"/>
      <c r="AP110" s="56"/>
      <c r="AQ110" s="56"/>
      <c r="AR110" s="56"/>
    </row>
    <row r="111" spans="1:44" ht="39.950000000000003" customHeight="1" thickTop="1" thickBot="1" x14ac:dyDescent="0.3">
      <c r="A111" s="63">
        <v>1</v>
      </c>
      <c r="B111" s="159" t="s">
        <v>44</v>
      </c>
      <c r="C111" s="31" t="s">
        <v>611</v>
      </c>
      <c r="D111" s="31" t="s">
        <v>588</v>
      </c>
      <c r="E111" s="34">
        <v>40</v>
      </c>
      <c r="F111" s="31" t="s">
        <v>612</v>
      </c>
      <c r="G111" s="34">
        <v>4002</v>
      </c>
      <c r="H111" s="35" t="s">
        <v>613</v>
      </c>
      <c r="I111" s="11" t="s">
        <v>614</v>
      </c>
      <c r="J111" s="36" t="s">
        <v>615</v>
      </c>
      <c r="K111" s="11" t="s">
        <v>616</v>
      </c>
      <c r="L111" s="35" t="s">
        <v>617</v>
      </c>
      <c r="M111" s="35" t="s">
        <v>53</v>
      </c>
      <c r="N111" s="36" t="s">
        <v>611</v>
      </c>
      <c r="O111" s="30"/>
      <c r="P111" s="32"/>
      <c r="Q111" s="27"/>
      <c r="R111" s="27"/>
      <c r="S111" s="27"/>
      <c r="T111" s="27"/>
      <c r="U111" s="27"/>
      <c r="V111" s="27"/>
      <c r="W111" s="27"/>
      <c r="X111" s="27"/>
      <c r="Y111" s="27"/>
      <c r="Z111" s="27"/>
      <c r="AA111" s="27"/>
      <c r="AB111" s="78"/>
      <c r="AC111" s="78"/>
      <c r="AD111" s="78"/>
      <c r="AE111" s="78"/>
      <c r="AF111" s="78"/>
      <c r="AG111" s="27"/>
      <c r="AH111" s="27"/>
      <c r="AI111" s="27"/>
      <c r="AJ111" s="27"/>
      <c r="AK111" s="27"/>
      <c r="AL111" s="78"/>
      <c r="AM111" s="19">
        <f t="shared" si="1"/>
        <v>0</v>
      </c>
      <c r="AN111" s="61" t="s">
        <v>597</v>
      </c>
      <c r="AO111" s="56"/>
      <c r="AP111" s="56"/>
      <c r="AQ111" s="56"/>
      <c r="AR111" s="56"/>
    </row>
    <row r="112" spans="1:44" ht="45.75" customHeight="1" thickTop="1" thickBot="1" x14ac:dyDescent="0.3">
      <c r="A112" s="63">
        <v>1</v>
      </c>
      <c r="B112" s="159" t="s">
        <v>44</v>
      </c>
      <c r="C112" s="102" t="s">
        <v>192</v>
      </c>
      <c r="D112" s="31" t="s">
        <v>588</v>
      </c>
      <c r="E112" s="34">
        <v>40</v>
      </c>
      <c r="F112" s="31" t="s">
        <v>589</v>
      </c>
      <c r="G112" s="34">
        <v>4001</v>
      </c>
      <c r="H112" s="35" t="s">
        <v>618</v>
      </c>
      <c r="I112" s="11" t="s">
        <v>619</v>
      </c>
      <c r="J112" s="36" t="s">
        <v>620</v>
      </c>
      <c r="K112" s="11" t="s">
        <v>621</v>
      </c>
      <c r="L112" s="35" t="s">
        <v>622</v>
      </c>
      <c r="M112" s="35" t="s">
        <v>623</v>
      </c>
      <c r="N112" s="36" t="s">
        <v>624</v>
      </c>
      <c r="O112" s="68" t="s">
        <v>625</v>
      </c>
      <c r="P112" s="72" t="s">
        <v>626</v>
      </c>
      <c r="Q112" s="27"/>
      <c r="R112" s="27"/>
      <c r="S112" s="27"/>
      <c r="T112" s="27"/>
      <c r="U112" s="27"/>
      <c r="V112" s="27"/>
      <c r="W112" s="27"/>
      <c r="X112" s="27"/>
      <c r="Y112" s="27"/>
      <c r="Z112" s="27"/>
      <c r="AA112" s="27"/>
      <c r="AB112" s="78"/>
      <c r="AC112" s="78"/>
      <c r="AD112" s="78"/>
      <c r="AE112" s="78"/>
      <c r="AF112" s="78"/>
      <c r="AG112" s="27"/>
      <c r="AH112" s="27"/>
      <c r="AI112" s="27"/>
      <c r="AJ112" s="27"/>
      <c r="AK112" s="27"/>
      <c r="AL112" s="75"/>
      <c r="AM112" s="19">
        <f>SUM(Q112:AL112)</f>
        <v>0</v>
      </c>
      <c r="AN112" s="61" t="s">
        <v>597</v>
      </c>
      <c r="AO112" s="56"/>
      <c r="AP112" s="56"/>
      <c r="AQ112" s="56"/>
      <c r="AR112" s="56"/>
    </row>
    <row r="113" spans="1:44" ht="39.950000000000003" customHeight="1" thickTop="1" thickBot="1" x14ac:dyDescent="0.3">
      <c r="A113" s="63">
        <v>1</v>
      </c>
      <c r="B113" s="159" t="s">
        <v>44</v>
      </c>
      <c r="C113" s="31" t="s">
        <v>627</v>
      </c>
      <c r="D113" s="31" t="s">
        <v>588</v>
      </c>
      <c r="E113" s="34">
        <v>40</v>
      </c>
      <c r="F113" s="31" t="s">
        <v>589</v>
      </c>
      <c r="G113" s="34">
        <v>4001</v>
      </c>
      <c r="H113" s="35" t="s">
        <v>628</v>
      </c>
      <c r="I113" s="11" t="s">
        <v>591</v>
      </c>
      <c r="J113" s="36" t="s">
        <v>629</v>
      </c>
      <c r="K113" s="11" t="s">
        <v>630</v>
      </c>
      <c r="L113" s="35" t="s">
        <v>631</v>
      </c>
      <c r="M113" s="35" t="s">
        <v>53</v>
      </c>
      <c r="N113" s="36" t="s">
        <v>632</v>
      </c>
      <c r="O113" s="183" t="s">
        <v>595</v>
      </c>
      <c r="P113" s="102" t="s">
        <v>596</v>
      </c>
      <c r="Q113" s="27"/>
      <c r="R113" s="27"/>
      <c r="S113" s="27"/>
      <c r="T113" s="27"/>
      <c r="U113" s="27"/>
      <c r="V113" s="27"/>
      <c r="W113" s="27"/>
      <c r="X113" s="27"/>
      <c r="Y113" s="27"/>
      <c r="Z113" s="27"/>
      <c r="AA113" s="27"/>
      <c r="AB113" s="78"/>
      <c r="AC113" s="78"/>
      <c r="AD113" s="78"/>
      <c r="AE113" s="78"/>
      <c r="AF113" s="78"/>
      <c r="AG113" s="27"/>
      <c r="AH113" s="27"/>
      <c r="AI113" s="27"/>
      <c r="AJ113" s="27"/>
      <c r="AK113" s="27"/>
      <c r="AL113" s="78"/>
      <c r="AM113" s="19">
        <f t="shared" si="1"/>
        <v>0</v>
      </c>
      <c r="AN113" s="61" t="s">
        <v>597</v>
      </c>
      <c r="AO113" s="56"/>
      <c r="AP113" s="56"/>
      <c r="AQ113" s="56"/>
      <c r="AR113" s="56"/>
    </row>
    <row r="114" spans="1:44" ht="39.950000000000003" customHeight="1" thickTop="1" thickBot="1" x14ac:dyDescent="0.3">
      <c r="A114" s="63">
        <v>1</v>
      </c>
      <c r="B114" s="159" t="s">
        <v>44</v>
      </c>
      <c r="C114" s="31" t="s">
        <v>633</v>
      </c>
      <c r="D114" s="31" t="s">
        <v>588</v>
      </c>
      <c r="E114" s="34">
        <v>40</v>
      </c>
      <c r="F114" s="31" t="s">
        <v>589</v>
      </c>
      <c r="G114" s="34">
        <v>4001</v>
      </c>
      <c r="H114" s="35" t="s">
        <v>634</v>
      </c>
      <c r="I114" s="11" t="s">
        <v>635</v>
      </c>
      <c r="J114" s="36" t="s">
        <v>636</v>
      </c>
      <c r="K114" s="11" t="s">
        <v>637</v>
      </c>
      <c r="L114" s="35" t="s">
        <v>636</v>
      </c>
      <c r="M114" s="35" t="s">
        <v>53</v>
      </c>
      <c r="N114" s="36" t="s">
        <v>638</v>
      </c>
      <c r="O114" s="183" t="s">
        <v>595</v>
      </c>
      <c r="P114" s="102" t="s">
        <v>596</v>
      </c>
      <c r="Q114" s="27"/>
      <c r="R114" s="27"/>
      <c r="S114" s="27"/>
      <c r="T114" s="27"/>
      <c r="U114" s="27"/>
      <c r="V114" s="27"/>
      <c r="W114" s="27"/>
      <c r="X114" s="27"/>
      <c r="Y114" s="27"/>
      <c r="Z114" s="75"/>
      <c r="AA114" s="27"/>
      <c r="AB114" s="78"/>
      <c r="AC114" s="78"/>
      <c r="AD114" s="78"/>
      <c r="AE114" s="78"/>
      <c r="AF114" s="78"/>
      <c r="AG114" s="27"/>
      <c r="AH114" s="27"/>
      <c r="AI114" s="27"/>
      <c r="AJ114" s="27"/>
      <c r="AK114" s="27"/>
      <c r="AL114" s="78"/>
      <c r="AM114" s="19">
        <f t="shared" si="1"/>
        <v>0</v>
      </c>
      <c r="AN114" s="61" t="s">
        <v>597</v>
      </c>
      <c r="AO114" s="56"/>
      <c r="AP114" s="56"/>
      <c r="AQ114" s="56"/>
      <c r="AR114" s="56"/>
    </row>
    <row r="115" spans="1:44" ht="39.950000000000003" customHeight="1" thickTop="1" thickBot="1" x14ac:dyDescent="0.3">
      <c r="A115" s="63">
        <v>1</v>
      </c>
      <c r="B115" s="159" t="s">
        <v>44</v>
      </c>
      <c r="C115" s="31" t="s">
        <v>639</v>
      </c>
      <c r="D115" s="31" t="s">
        <v>588</v>
      </c>
      <c r="E115" s="34">
        <v>40</v>
      </c>
      <c r="F115" s="31" t="s">
        <v>589</v>
      </c>
      <c r="G115" s="34">
        <v>4001</v>
      </c>
      <c r="H115" s="35" t="s">
        <v>144</v>
      </c>
      <c r="I115" s="11" t="s">
        <v>640</v>
      </c>
      <c r="J115" s="36" t="s">
        <v>641</v>
      </c>
      <c r="K115" s="11" t="s">
        <v>642</v>
      </c>
      <c r="L115" s="35" t="s">
        <v>643</v>
      </c>
      <c r="M115" s="35" t="s">
        <v>53</v>
      </c>
      <c r="N115" s="36" t="s">
        <v>639</v>
      </c>
      <c r="O115" s="183" t="s">
        <v>595</v>
      </c>
      <c r="P115" s="102" t="s">
        <v>596</v>
      </c>
      <c r="Q115" s="27"/>
      <c r="R115" s="27"/>
      <c r="S115" s="27"/>
      <c r="T115" s="27"/>
      <c r="U115" s="27"/>
      <c r="V115" s="27"/>
      <c r="W115" s="27"/>
      <c r="X115" s="27"/>
      <c r="Y115" s="27"/>
      <c r="Z115" s="27"/>
      <c r="AA115" s="27"/>
      <c r="AB115" s="78"/>
      <c r="AC115" s="78"/>
      <c r="AD115" s="78"/>
      <c r="AE115" s="78"/>
      <c r="AF115" s="78"/>
      <c r="AG115" s="27"/>
      <c r="AH115" s="27"/>
      <c r="AI115" s="27"/>
      <c r="AJ115" s="27"/>
      <c r="AK115" s="27"/>
      <c r="AL115" s="78"/>
      <c r="AM115" s="19">
        <f t="shared" si="1"/>
        <v>0</v>
      </c>
      <c r="AN115" s="61" t="s">
        <v>597</v>
      </c>
      <c r="AO115" s="56"/>
      <c r="AP115" s="56"/>
      <c r="AQ115" s="56"/>
      <c r="AR115" s="56"/>
    </row>
    <row r="116" spans="1:44" ht="39.950000000000003" customHeight="1" thickTop="1" thickBot="1" x14ac:dyDescent="0.3">
      <c r="A116" s="63">
        <v>1</v>
      </c>
      <c r="B116" s="159" t="s">
        <v>44</v>
      </c>
      <c r="C116" s="31" t="s">
        <v>644</v>
      </c>
      <c r="D116" s="31" t="s">
        <v>588</v>
      </c>
      <c r="E116" s="34">
        <v>40</v>
      </c>
      <c r="F116" s="31" t="s">
        <v>589</v>
      </c>
      <c r="G116" s="34">
        <v>4001</v>
      </c>
      <c r="H116" s="35" t="s">
        <v>634</v>
      </c>
      <c r="I116" s="11" t="s">
        <v>635</v>
      </c>
      <c r="J116" s="36" t="s">
        <v>636</v>
      </c>
      <c r="K116" s="11" t="s">
        <v>637</v>
      </c>
      <c r="L116" s="35" t="s">
        <v>636</v>
      </c>
      <c r="M116" s="35" t="s">
        <v>53</v>
      </c>
      <c r="N116" s="36" t="s">
        <v>644</v>
      </c>
      <c r="O116" s="183" t="s">
        <v>595</v>
      </c>
      <c r="P116" s="102" t="s">
        <v>596</v>
      </c>
      <c r="Q116" s="27"/>
      <c r="R116" s="27"/>
      <c r="S116" s="27"/>
      <c r="T116" s="27"/>
      <c r="U116" s="27"/>
      <c r="V116" s="27"/>
      <c r="W116" s="27"/>
      <c r="X116" s="27"/>
      <c r="Y116" s="27"/>
      <c r="Z116" s="27"/>
      <c r="AA116" s="27"/>
      <c r="AB116" s="78"/>
      <c r="AC116" s="78"/>
      <c r="AD116" s="78"/>
      <c r="AE116" s="78"/>
      <c r="AF116" s="78"/>
      <c r="AG116" s="27"/>
      <c r="AH116" s="27"/>
      <c r="AI116" s="27"/>
      <c r="AJ116" s="27"/>
      <c r="AK116" s="27"/>
      <c r="AL116" s="78"/>
      <c r="AM116" s="19">
        <f t="shared" si="1"/>
        <v>0</v>
      </c>
      <c r="AN116" s="61" t="s">
        <v>597</v>
      </c>
      <c r="AO116" s="99"/>
      <c r="AP116" s="56"/>
      <c r="AQ116" s="56"/>
      <c r="AR116" s="56"/>
    </row>
    <row r="117" spans="1:44" s="33" customFormat="1" ht="39.950000000000003" customHeight="1" thickTop="1" thickBot="1" x14ac:dyDescent="0.3">
      <c r="A117" s="63">
        <v>1</v>
      </c>
      <c r="B117" s="159" t="s">
        <v>44</v>
      </c>
      <c r="C117" s="31" t="s">
        <v>645</v>
      </c>
      <c r="D117" s="31" t="s">
        <v>588</v>
      </c>
      <c r="E117" s="34">
        <v>40</v>
      </c>
      <c r="F117" s="31" t="s">
        <v>589</v>
      </c>
      <c r="G117" s="34">
        <v>4001</v>
      </c>
      <c r="H117" s="35" t="s">
        <v>646</v>
      </c>
      <c r="I117" s="11" t="s">
        <v>647</v>
      </c>
      <c r="J117" s="36"/>
      <c r="K117" s="11" t="s">
        <v>648</v>
      </c>
      <c r="L117" s="35" t="s">
        <v>649</v>
      </c>
      <c r="M117" s="35" t="s">
        <v>53</v>
      </c>
      <c r="N117" s="36" t="s">
        <v>645</v>
      </c>
      <c r="O117" s="71" t="s">
        <v>609</v>
      </c>
      <c r="P117" s="72" t="s">
        <v>610</v>
      </c>
      <c r="Q117" s="27"/>
      <c r="R117" s="27"/>
      <c r="S117" s="27"/>
      <c r="T117" s="27"/>
      <c r="U117" s="27"/>
      <c r="V117" s="27"/>
      <c r="W117" s="27"/>
      <c r="X117" s="27"/>
      <c r="Y117" s="27"/>
      <c r="Z117" s="28"/>
      <c r="AA117" s="27"/>
      <c r="AB117" s="78"/>
      <c r="AC117" s="78"/>
      <c r="AD117" s="78"/>
      <c r="AE117" s="78"/>
      <c r="AF117" s="78"/>
      <c r="AG117" s="27"/>
      <c r="AH117" s="27"/>
      <c r="AI117" s="27"/>
      <c r="AJ117" s="27"/>
      <c r="AK117" s="27"/>
      <c r="AL117" s="78"/>
      <c r="AM117" s="19">
        <f t="shared" si="1"/>
        <v>0</v>
      </c>
      <c r="AN117" s="61" t="s">
        <v>597</v>
      </c>
      <c r="AO117" s="100"/>
      <c r="AP117" s="56"/>
      <c r="AQ117" s="56"/>
      <c r="AR117" s="56"/>
    </row>
    <row r="118" spans="1:44" s="33" customFormat="1" ht="39.950000000000003" customHeight="1" thickTop="1" thickBot="1" x14ac:dyDescent="0.3">
      <c r="A118" s="63">
        <v>1</v>
      </c>
      <c r="B118" s="159" t="s">
        <v>44</v>
      </c>
      <c r="C118" s="31" t="s">
        <v>650</v>
      </c>
      <c r="D118" s="31" t="s">
        <v>651</v>
      </c>
      <c r="E118" s="34" t="s">
        <v>652</v>
      </c>
      <c r="F118" s="31" t="s">
        <v>653</v>
      </c>
      <c r="G118" s="34">
        <v>4102</v>
      </c>
      <c r="H118" s="35" t="s">
        <v>654</v>
      </c>
      <c r="I118" s="11" t="s">
        <v>655</v>
      </c>
      <c r="J118" s="36" t="s">
        <v>656</v>
      </c>
      <c r="K118" s="11" t="s">
        <v>657</v>
      </c>
      <c r="L118" s="35" t="s">
        <v>658</v>
      </c>
      <c r="M118" s="35" t="s">
        <v>53</v>
      </c>
      <c r="N118" s="36" t="s">
        <v>659</v>
      </c>
      <c r="O118" s="71" t="s">
        <v>660</v>
      </c>
      <c r="P118" s="72" t="s">
        <v>661</v>
      </c>
      <c r="Q118" s="27"/>
      <c r="R118" s="27"/>
      <c r="S118" s="27"/>
      <c r="T118" s="27"/>
      <c r="U118" s="27"/>
      <c r="V118" s="27"/>
      <c r="W118" s="27"/>
      <c r="X118" s="27"/>
      <c r="Y118" s="27"/>
      <c r="Z118" s="27">
        <f>15000000</f>
        <v>15000000</v>
      </c>
      <c r="AA118" s="27"/>
      <c r="AB118" s="78"/>
      <c r="AC118" s="78"/>
      <c r="AD118" s="78"/>
      <c r="AE118" s="78"/>
      <c r="AF118" s="89"/>
      <c r="AG118" s="27"/>
      <c r="AH118" s="27"/>
      <c r="AI118" s="27"/>
      <c r="AJ118" s="27"/>
      <c r="AK118" s="27"/>
      <c r="AL118" s="78"/>
      <c r="AM118" s="19">
        <f t="shared" si="1"/>
        <v>15000000</v>
      </c>
      <c r="AN118" s="61" t="s">
        <v>662</v>
      </c>
      <c r="AO118" s="56"/>
      <c r="AP118" s="56"/>
      <c r="AQ118" s="56"/>
      <c r="AR118" s="56"/>
    </row>
    <row r="119" spans="1:44" ht="39.950000000000003" customHeight="1" thickTop="1" thickBot="1" x14ac:dyDescent="0.3">
      <c r="A119" s="63">
        <v>1</v>
      </c>
      <c r="B119" s="159" t="s">
        <v>44</v>
      </c>
      <c r="C119" s="31" t="s">
        <v>663</v>
      </c>
      <c r="D119" s="31" t="s">
        <v>651</v>
      </c>
      <c r="E119" s="34" t="s">
        <v>652</v>
      </c>
      <c r="F119" s="31" t="s">
        <v>653</v>
      </c>
      <c r="G119" s="34">
        <v>4102</v>
      </c>
      <c r="H119" s="35" t="s">
        <v>654</v>
      </c>
      <c r="I119" s="11" t="s">
        <v>655</v>
      </c>
      <c r="J119" s="36" t="s">
        <v>656</v>
      </c>
      <c r="K119" s="11" t="s">
        <v>657</v>
      </c>
      <c r="L119" s="35" t="s">
        <v>658</v>
      </c>
      <c r="M119" s="35" t="s">
        <v>53</v>
      </c>
      <c r="N119" s="36" t="s">
        <v>664</v>
      </c>
      <c r="O119" s="71" t="s">
        <v>660</v>
      </c>
      <c r="P119" s="72" t="s">
        <v>661</v>
      </c>
      <c r="Q119" s="27"/>
      <c r="R119" s="27"/>
      <c r="S119" s="27"/>
      <c r="T119" s="27"/>
      <c r="U119" s="27"/>
      <c r="V119" s="27"/>
      <c r="W119" s="27"/>
      <c r="X119" s="27"/>
      <c r="Y119" s="27"/>
      <c r="Z119" s="27"/>
      <c r="AA119" s="27"/>
      <c r="AB119" s="78"/>
      <c r="AC119" s="78"/>
      <c r="AD119" s="78"/>
      <c r="AE119" s="78"/>
      <c r="AF119" s="78"/>
      <c r="AG119" s="27"/>
      <c r="AH119" s="27"/>
      <c r="AI119" s="27"/>
      <c r="AJ119" s="27"/>
      <c r="AK119" s="27"/>
      <c r="AL119" s="78"/>
      <c r="AM119" s="19">
        <f t="shared" si="1"/>
        <v>0</v>
      </c>
      <c r="AN119" s="61" t="s">
        <v>662</v>
      </c>
      <c r="AO119" s="56"/>
      <c r="AP119" s="56"/>
      <c r="AQ119" s="56"/>
      <c r="AR119" s="56"/>
    </row>
    <row r="120" spans="1:44" ht="39.950000000000003" customHeight="1" thickTop="1" thickBot="1" x14ac:dyDescent="0.3">
      <c r="A120" s="63">
        <v>1</v>
      </c>
      <c r="B120" s="159" t="s">
        <v>44</v>
      </c>
      <c r="C120" s="31" t="s">
        <v>665</v>
      </c>
      <c r="D120" s="31" t="s">
        <v>651</v>
      </c>
      <c r="E120" s="34" t="s">
        <v>652</v>
      </c>
      <c r="F120" s="31" t="s">
        <v>653</v>
      </c>
      <c r="G120" s="34">
        <v>4102</v>
      </c>
      <c r="H120" s="35" t="s">
        <v>666</v>
      </c>
      <c r="I120" s="11" t="s">
        <v>667</v>
      </c>
      <c r="J120" s="36" t="s">
        <v>668</v>
      </c>
      <c r="K120" s="11" t="s">
        <v>669</v>
      </c>
      <c r="L120" s="35" t="s">
        <v>670</v>
      </c>
      <c r="M120" s="35" t="s">
        <v>53</v>
      </c>
      <c r="N120" s="36" t="s">
        <v>671</v>
      </c>
      <c r="O120" s="101"/>
      <c r="P120" s="102"/>
      <c r="Q120" s="27"/>
      <c r="R120" s="27"/>
      <c r="S120" s="27"/>
      <c r="T120" s="27"/>
      <c r="U120" s="27"/>
      <c r="V120" s="27"/>
      <c r="W120" s="27"/>
      <c r="X120" s="27"/>
      <c r="Y120" s="27"/>
      <c r="Z120" s="27"/>
      <c r="AA120" s="27"/>
      <c r="AB120" s="78"/>
      <c r="AC120" s="78"/>
      <c r="AD120" s="78"/>
      <c r="AE120" s="78"/>
      <c r="AF120" s="78"/>
      <c r="AG120" s="27"/>
      <c r="AH120" s="27"/>
      <c r="AI120" s="27"/>
      <c r="AJ120" s="27"/>
      <c r="AK120" s="27"/>
      <c r="AL120" s="78"/>
      <c r="AM120" s="19">
        <f t="shared" si="1"/>
        <v>0</v>
      </c>
      <c r="AN120" s="61" t="s">
        <v>662</v>
      </c>
      <c r="AO120" s="56"/>
      <c r="AP120" s="56"/>
      <c r="AQ120" s="56"/>
      <c r="AR120" s="56"/>
    </row>
    <row r="121" spans="1:44" ht="39.950000000000003" customHeight="1" thickTop="1" thickBot="1" x14ac:dyDescent="0.3">
      <c r="A121" s="63">
        <v>1</v>
      </c>
      <c r="B121" s="159" t="s">
        <v>44</v>
      </c>
      <c r="C121" s="31" t="s">
        <v>672</v>
      </c>
      <c r="D121" s="31" t="s">
        <v>651</v>
      </c>
      <c r="E121" s="34" t="s">
        <v>652</v>
      </c>
      <c r="F121" s="31" t="s">
        <v>653</v>
      </c>
      <c r="G121" s="34">
        <v>4102</v>
      </c>
      <c r="H121" s="35" t="s">
        <v>666</v>
      </c>
      <c r="I121" s="11" t="s">
        <v>667</v>
      </c>
      <c r="J121" s="36" t="s">
        <v>668</v>
      </c>
      <c r="K121" s="11" t="s">
        <v>669</v>
      </c>
      <c r="L121" s="35" t="s">
        <v>670</v>
      </c>
      <c r="M121" s="35" t="s">
        <v>53</v>
      </c>
      <c r="N121" s="36" t="s">
        <v>673</v>
      </c>
      <c r="O121" s="101"/>
      <c r="P121" s="102"/>
      <c r="Q121" s="27"/>
      <c r="R121" s="27"/>
      <c r="S121" s="27"/>
      <c r="T121" s="27"/>
      <c r="U121" s="27"/>
      <c r="V121" s="27"/>
      <c r="W121" s="27"/>
      <c r="X121" s="27"/>
      <c r="Y121" s="27"/>
      <c r="Z121" s="27"/>
      <c r="AA121" s="27"/>
      <c r="AB121" s="78"/>
      <c r="AC121" s="78"/>
      <c r="AD121" s="78"/>
      <c r="AE121" s="78"/>
      <c r="AF121" s="78"/>
      <c r="AG121" s="27"/>
      <c r="AH121" s="27"/>
      <c r="AI121" s="27"/>
      <c r="AJ121" s="27"/>
      <c r="AK121" s="27"/>
      <c r="AL121" s="78"/>
      <c r="AM121" s="19">
        <f t="shared" si="1"/>
        <v>0</v>
      </c>
      <c r="AN121" s="61" t="s">
        <v>662</v>
      </c>
      <c r="AO121" s="56"/>
      <c r="AP121" s="56"/>
      <c r="AQ121" s="56"/>
      <c r="AR121" s="56"/>
    </row>
    <row r="122" spans="1:44" s="33" customFormat="1" ht="39.950000000000003" customHeight="1" thickTop="1" thickBot="1" x14ac:dyDescent="0.3">
      <c r="A122" s="63">
        <v>1</v>
      </c>
      <c r="B122" s="159" t="s">
        <v>44</v>
      </c>
      <c r="C122" s="31" t="s">
        <v>674</v>
      </c>
      <c r="D122" s="31" t="s">
        <v>651</v>
      </c>
      <c r="E122" s="34" t="s">
        <v>652</v>
      </c>
      <c r="F122" s="31" t="s">
        <v>653</v>
      </c>
      <c r="G122" s="34">
        <v>4102</v>
      </c>
      <c r="H122" s="35" t="s">
        <v>675</v>
      </c>
      <c r="I122" s="11" t="s">
        <v>676</v>
      </c>
      <c r="J122" s="36" t="s">
        <v>677</v>
      </c>
      <c r="K122" s="11" t="s">
        <v>678</v>
      </c>
      <c r="L122" s="35" t="s">
        <v>679</v>
      </c>
      <c r="M122" s="35" t="s">
        <v>53</v>
      </c>
      <c r="N122" s="36" t="s">
        <v>680</v>
      </c>
      <c r="O122" s="71" t="s">
        <v>660</v>
      </c>
      <c r="P122" s="72" t="s">
        <v>661</v>
      </c>
      <c r="Q122" s="27"/>
      <c r="R122" s="27"/>
      <c r="S122" s="27"/>
      <c r="T122" s="27"/>
      <c r="U122" s="27"/>
      <c r="V122" s="27"/>
      <c r="W122" s="27"/>
      <c r="X122" s="27"/>
      <c r="Y122" s="27"/>
      <c r="AA122" s="27"/>
      <c r="AB122" s="78"/>
      <c r="AC122" s="78"/>
      <c r="AD122" s="78"/>
      <c r="AE122" s="78"/>
      <c r="AF122" s="78"/>
      <c r="AG122" s="27"/>
      <c r="AH122" s="27"/>
      <c r="AI122" s="27"/>
      <c r="AJ122" s="27"/>
      <c r="AK122" s="27"/>
      <c r="AL122" s="78"/>
      <c r="AM122" s="19">
        <f t="shared" si="1"/>
        <v>0</v>
      </c>
      <c r="AN122" s="61" t="s">
        <v>662</v>
      </c>
      <c r="AO122" s="56"/>
      <c r="AP122" s="56"/>
      <c r="AQ122" s="56"/>
      <c r="AR122" s="56"/>
    </row>
    <row r="123" spans="1:44" ht="39.950000000000003" customHeight="1" thickTop="1" thickBot="1" x14ac:dyDescent="0.3">
      <c r="A123" s="63">
        <v>1</v>
      </c>
      <c r="B123" s="159" t="s">
        <v>44</v>
      </c>
      <c r="C123" s="31" t="s">
        <v>681</v>
      </c>
      <c r="D123" s="31" t="s">
        <v>651</v>
      </c>
      <c r="E123" s="34" t="s">
        <v>652</v>
      </c>
      <c r="F123" s="31" t="s">
        <v>653</v>
      </c>
      <c r="G123" s="34">
        <v>4102</v>
      </c>
      <c r="H123" s="35" t="s">
        <v>682</v>
      </c>
      <c r="I123" s="11" t="s">
        <v>683</v>
      </c>
      <c r="J123" s="36" t="s">
        <v>684</v>
      </c>
      <c r="K123" s="11" t="s">
        <v>685</v>
      </c>
      <c r="L123" s="35" t="s">
        <v>686</v>
      </c>
      <c r="M123" s="35" t="s">
        <v>53</v>
      </c>
      <c r="N123" s="36" t="s">
        <v>687</v>
      </c>
      <c r="O123" s="71" t="s">
        <v>688</v>
      </c>
      <c r="P123" s="72" t="s">
        <v>689</v>
      </c>
      <c r="Q123" s="27"/>
      <c r="R123" s="27"/>
      <c r="S123" s="27"/>
      <c r="T123" s="27"/>
      <c r="U123" s="27"/>
      <c r="V123" s="27"/>
      <c r="W123" s="27"/>
      <c r="X123" s="27"/>
      <c r="Y123" s="27"/>
      <c r="Z123" s="27"/>
      <c r="AA123" s="27"/>
      <c r="AB123" s="78"/>
      <c r="AC123" s="78"/>
      <c r="AD123" s="78"/>
      <c r="AE123" s="78"/>
      <c r="AF123" s="78"/>
      <c r="AG123" s="27"/>
      <c r="AH123" s="27"/>
      <c r="AI123" s="27"/>
      <c r="AJ123" s="27"/>
      <c r="AK123" s="27"/>
      <c r="AL123" s="78"/>
      <c r="AM123" s="19">
        <f t="shared" si="1"/>
        <v>0</v>
      </c>
      <c r="AN123" s="61" t="s">
        <v>690</v>
      </c>
      <c r="AO123" s="56"/>
      <c r="AP123" s="56"/>
      <c r="AQ123" s="56"/>
      <c r="AR123" s="56"/>
    </row>
    <row r="124" spans="1:44" ht="39.950000000000003" customHeight="1" thickTop="1" thickBot="1" x14ac:dyDescent="0.3">
      <c r="A124" s="63">
        <v>1</v>
      </c>
      <c r="B124" s="159" t="s">
        <v>44</v>
      </c>
      <c r="C124" s="31" t="s">
        <v>691</v>
      </c>
      <c r="D124" s="31" t="s">
        <v>651</v>
      </c>
      <c r="E124" s="34" t="s">
        <v>652</v>
      </c>
      <c r="F124" s="31" t="s">
        <v>653</v>
      </c>
      <c r="G124" s="34">
        <v>4102</v>
      </c>
      <c r="H124" s="35" t="s">
        <v>692</v>
      </c>
      <c r="I124" s="11" t="s">
        <v>693</v>
      </c>
      <c r="J124" s="36" t="s">
        <v>694</v>
      </c>
      <c r="K124" s="84" t="s">
        <v>695</v>
      </c>
      <c r="L124" s="82" t="s">
        <v>696</v>
      </c>
      <c r="M124" s="35" t="s">
        <v>53</v>
      </c>
      <c r="N124" s="36" t="s">
        <v>697</v>
      </c>
      <c r="O124" s="71" t="s">
        <v>698</v>
      </c>
      <c r="P124" s="72" t="s">
        <v>699</v>
      </c>
      <c r="Q124" s="27"/>
      <c r="R124" s="27"/>
      <c r="S124" s="27"/>
      <c r="T124" s="27"/>
      <c r="U124" s="27"/>
      <c r="V124" s="27"/>
      <c r="W124" s="27"/>
      <c r="X124" s="28"/>
      <c r="Y124" s="27"/>
      <c r="Z124" s="27"/>
      <c r="AA124" s="27"/>
      <c r="AB124" s="78"/>
      <c r="AC124" s="78"/>
      <c r="AD124" s="78"/>
      <c r="AE124" s="78"/>
      <c r="AF124" s="78"/>
      <c r="AG124" s="27"/>
      <c r="AH124" s="27"/>
      <c r="AI124" s="27"/>
      <c r="AJ124" s="27"/>
      <c r="AK124" s="27"/>
      <c r="AL124" s="78"/>
      <c r="AM124" s="19">
        <f t="shared" si="1"/>
        <v>0</v>
      </c>
      <c r="AN124" s="61" t="s">
        <v>662</v>
      </c>
      <c r="AO124" s="56"/>
      <c r="AP124" s="56"/>
      <c r="AQ124" s="56"/>
      <c r="AR124" s="56"/>
    </row>
    <row r="125" spans="1:44" ht="39.950000000000003" customHeight="1" thickTop="1" thickBot="1" x14ac:dyDescent="0.3">
      <c r="A125" s="63">
        <v>1</v>
      </c>
      <c r="B125" s="159" t="s">
        <v>44</v>
      </c>
      <c r="C125" s="31" t="s">
        <v>700</v>
      </c>
      <c r="D125" s="31" t="s">
        <v>651</v>
      </c>
      <c r="E125" s="34" t="s">
        <v>652</v>
      </c>
      <c r="F125" s="31" t="s">
        <v>653</v>
      </c>
      <c r="G125" s="34">
        <v>4102</v>
      </c>
      <c r="H125" s="35" t="s">
        <v>675</v>
      </c>
      <c r="I125" s="11" t="s">
        <v>676</v>
      </c>
      <c r="J125" s="36" t="s">
        <v>677</v>
      </c>
      <c r="K125" s="11" t="s">
        <v>678</v>
      </c>
      <c r="L125" s="35" t="s">
        <v>679</v>
      </c>
      <c r="M125" s="35" t="s">
        <v>53</v>
      </c>
      <c r="N125" s="36" t="s">
        <v>701</v>
      </c>
      <c r="O125" s="71" t="s">
        <v>660</v>
      </c>
      <c r="P125" s="72" t="s">
        <v>661</v>
      </c>
      <c r="Q125" s="27"/>
      <c r="R125" s="27"/>
      <c r="S125" s="27"/>
      <c r="T125" s="27"/>
      <c r="U125" s="27"/>
      <c r="V125" s="27"/>
      <c r="W125" s="27"/>
      <c r="X125" s="27"/>
      <c r="Y125" s="27"/>
      <c r="Z125" s="27"/>
      <c r="AA125" s="27"/>
      <c r="AB125" s="78"/>
      <c r="AC125" s="78"/>
      <c r="AD125" s="78"/>
      <c r="AE125" s="78"/>
      <c r="AF125" s="78"/>
      <c r="AG125" s="27"/>
      <c r="AH125" s="27"/>
      <c r="AI125" s="27"/>
      <c r="AJ125" s="27"/>
      <c r="AK125" s="27"/>
      <c r="AL125" s="78"/>
      <c r="AM125" s="19">
        <f t="shared" si="1"/>
        <v>0</v>
      </c>
      <c r="AN125" s="61" t="s">
        <v>662</v>
      </c>
      <c r="AO125" s="56"/>
      <c r="AP125" s="56"/>
      <c r="AQ125" s="56"/>
      <c r="AR125" s="56"/>
    </row>
    <row r="126" spans="1:44" ht="39.950000000000003" customHeight="1" thickTop="1" thickBot="1" x14ac:dyDescent="0.3">
      <c r="A126" s="63">
        <v>1</v>
      </c>
      <c r="B126" s="159" t="s">
        <v>44</v>
      </c>
      <c r="C126" s="31" t="s">
        <v>702</v>
      </c>
      <c r="D126" s="31" t="s">
        <v>651</v>
      </c>
      <c r="E126" s="34" t="s">
        <v>652</v>
      </c>
      <c r="F126" s="31" t="s">
        <v>653</v>
      </c>
      <c r="G126" s="34">
        <v>4102</v>
      </c>
      <c r="H126" s="35" t="s">
        <v>675</v>
      </c>
      <c r="I126" s="11" t="s">
        <v>676</v>
      </c>
      <c r="J126" s="36" t="s">
        <v>677</v>
      </c>
      <c r="K126" s="11" t="s">
        <v>678</v>
      </c>
      <c r="L126" s="35" t="s">
        <v>679</v>
      </c>
      <c r="M126" s="35" t="s">
        <v>53</v>
      </c>
      <c r="N126" s="36" t="s">
        <v>703</v>
      </c>
      <c r="O126" s="101"/>
      <c r="P126" s="102"/>
      <c r="Q126" s="27"/>
      <c r="R126" s="27"/>
      <c r="S126" s="27"/>
      <c r="T126" s="27"/>
      <c r="U126" s="27"/>
      <c r="V126" s="27"/>
      <c r="W126" s="27"/>
      <c r="X126" s="27"/>
      <c r="Y126" s="27"/>
      <c r="Z126" s="27"/>
      <c r="AA126" s="27"/>
      <c r="AB126" s="78"/>
      <c r="AC126" s="78"/>
      <c r="AD126" s="78"/>
      <c r="AE126" s="78"/>
      <c r="AF126" s="78"/>
      <c r="AG126" s="27"/>
      <c r="AH126" s="27"/>
      <c r="AI126" s="27"/>
      <c r="AJ126" s="27"/>
      <c r="AK126" s="27"/>
      <c r="AL126" s="78"/>
      <c r="AM126" s="19">
        <f t="shared" si="1"/>
        <v>0</v>
      </c>
      <c r="AN126" s="61" t="s">
        <v>662</v>
      </c>
      <c r="AO126" s="56"/>
      <c r="AP126" s="56"/>
      <c r="AQ126" s="56"/>
      <c r="AR126" s="56"/>
    </row>
    <row r="127" spans="1:44" ht="39.950000000000003" customHeight="1" thickTop="1" thickBot="1" x14ac:dyDescent="0.3">
      <c r="A127" s="63">
        <v>1</v>
      </c>
      <c r="B127" s="159" t="s">
        <v>44</v>
      </c>
      <c r="C127" s="31" t="s">
        <v>704</v>
      </c>
      <c r="D127" s="31" t="s">
        <v>651</v>
      </c>
      <c r="E127" s="34" t="s">
        <v>652</v>
      </c>
      <c r="F127" s="31" t="s">
        <v>653</v>
      </c>
      <c r="G127" s="34">
        <v>4102</v>
      </c>
      <c r="H127" s="35" t="s">
        <v>675</v>
      </c>
      <c r="I127" s="11" t="s">
        <v>676</v>
      </c>
      <c r="J127" s="36" t="s">
        <v>677</v>
      </c>
      <c r="K127" s="11" t="s">
        <v>678</v>
      </c>
      <c r="L127" s="35" t="s">
        <v>679</v>
      </c>
      <c r="M127" s="35" t="s">
        <v>53</v>
      </c>
      <c r="N127" s="36" t="s">
        <v>705</v>
      </c>
      <c r="O127" s="30"/>
      <c r="P127" s="32"/>
      <c r="Q127" s="27"/>
      <c r="R127" s="27"/>
      <c r="S127" s="27"/>
      <c r="T127" s="27"/>
      <c r="U127" s="27"/>
      <c r="V127" s="27"/>
      <c r="W127" s="27"/>
      <c r="X127" s="27"/>
      <c r="Y127" s="27"/>
      <c r="Z127" s="27"/>
      <c r="AA127" s="27"/>
      <c r="AB127" s="78"/>
      <c r="AC127" s="78"/>
      <c r="AD127" s="78"/>
      <c r="AE127" s="78"/>
      <c r="AF127" s="78"/>
      <c r="AG127" s="27"/>
      <c r="AH127" s="27"/>
      <c r="AI127" s="27"/>
      <c r="AJ127" s="27"/>
      <c r="AK127" s="27"/>
      <c r="AL127" s="78"/>
      <c r="AM127" s="19">
        <f t="shared" si="1"/>
        <v>0</v>
      </c>
      <c r="AN127" s="61" t="s">
        <v>662</v>
      </c>
      <c r="AO127" s="56"/>
      <c r="AP127" s="56"/>
      <c r="AQ127" s="56"/>
      <c r="AR127" s="56"/>
    </row>
    <row r="128" spans="1:44" ht="39.950000000000003" customHeight="1" thickTop="1" thickBot="1" x14ac:dyDescent="0.3">
      <c r="A128" s="63">
        <v>1</v>
      </c>
      <c r="B128" s="159" t="s">
        <v>44</v>
      </c>
      <c r="C128" s="31" t="s">
        <v>706</v>
      </c>
      <c r="D128" s="31" t="s">
        <v>651</v>
      </c>
      <c r="E128" s="34" t="s">
        <v>652</v>
      </c>
      <c r="F128" s="31" t="s">
        <v>653</v>
      </c>
      <c r="G128" s="34">
        <v>4102</v>
      </c>
      <c r="H128" s="35" t="s">
        <v>654</v>
      </c>
      <c r="I128" s="11" t="s">
        <v>655</v>
      </c>
      <c r="J128" s="36" t="s">
        <v>656</v>
      </c>
      <c r="K128" s="11" t="s">
        <v>657</v>
      </c>
      <c r="L128" s="35" t="s">
        <v>658</v>
      </c>
      <c r="M128" s="35" t="s">
        <v>53</v>
      </c>
      <c r="N128" s="36" t="s">
        <v>707</v>
      </c>
      <c r="O128" s="71" t="s">
        <v>660</v>
      </c>
      <c r="P128" s="72" t="s">
        <v>661</v>
      </c>
      <c r="Q128" s="27"/>
      <c r="R128" s="27"/>
      <c r="S128" s="27"/>
      <c r="T128" s="27"/>
      <c r="U128" s="27"/>
      <c r="V128" s="27"/>
      <c r="W128" s="27"/>
      <c r="X128" s="27"/>
      <c r="Y128" s="27"/>
      <c r="Z128" s="27">
        <f>5000000</f>
        <v>5000000</v>
      </c>
      <c r="AA128" s="27"/>
      <c r="AB128" s="78"/>
      <c r="AC128" s="78"/>
      <c r="AD128" s="78"/>
      <c r="AE128" s="78"/>
      <c r="AF128" s="78"/>
      <c r="AG128" s="27"/>
      <c r="AH128" s="27"/>
      <c r="AI128" s="27"/>
      <c r="AJ128" s="27"/>
      <c r="AK128" s="27"/>
      <c r="AL128" s="78"/>
      <c r="AM128" s="19">
        <f t="shared" si="1"/>
        <v>5000000</v>
      </c>
      <c r="AN128" s="61" t="s">
        <v>690</v>
      </c>
      <c r="AO128" s="56"/>
      <c r="AP128" s="56"/>
      <c r="AQ128" s="56"/>
      <c r="AR128" s="56"/>
    </row>
    <row r="129" spans="1:44" ht="39.950000000000003" customHeight="1" thickTop="1" thickBot="1" x14ac:dyDescent="0.3">
      <c r="A129" s="63">
        <v>1</v>
      </c>
      <c r="B129" s="159" t="s">
        <v>44</v>
      </c>
      <c r="C129" s="31" t="s">
        <v>708</v>
      </c>
      <c r="D129" s="31" t="s">
        <v>651</v>
      </c>
      <c r="E129" s="34" t="s">
        <v>652</v>
      </c>
      <c r="F129" s="31" t="s">
        <v>653</v>
      </c>
      <c r="G129" s="34">
        <v>4102</v>
      </c>
      <c r="H129" s="35" t="s">
        <v>709</v>
      </c>
      <c r="I129" s="11" t="s">
        <v>710</v>
      </c>
      <c r="J129" s="36" t="s">
        <v>711</v>
      </c>
      <c r="K129" s="11" t="s">
        <v>712</v>
      </c>
      <c r="L129" s="35" t="s">
        <v>713</v>
      </c>
      <c r="M129" s="35" t="s">
        <v>53</v>
      </c>
      <c r="N129" s="36" t="s">
        <v>714</v>
      </c>
      <c r="O129" s="101"/>
      <c r="P129" s="102"/>
      <c r="Q129" s="27"/>
      <c r="R129" s="27"/>
      <c r="S129" s="27"/>
      <c r="T129" s="27"/>
      <c r="U129" s="27"/>
      <c r="V129" s="27"/>
      <c r="W129" s="27"/>
      <c r="X129" s="27"/>
      <c r="Y129" s="27"/>
      <c r="Z129" s="27"/>
      <c r="AA129" s="27"/>
      <c r="AB129" s="78"/>
      <c r="AC129" s="78"/>
      <c r="AD129" s="78"/>
      <c r="AE129" s="78"/>
      <c r="AF129" s="78"/>
      <c r="AG129" s="27"/>
      <c r="AH129" s="27"/>
      <c r="AI129" s="27"/>
      <c r="AJ129" s="27"/>
      <c r="AK129" s="27"/>
      <c r="AL129" s="78"/>
      <c r="AM129" s="19">
        <f t="shared" si="1"/>
        <v>0</v>
      </c>
      <c r="AN129" s="61" t="s">
        <v>690</v>
      </c>
      <c r="AO129" s="56"/>
      <c r="AP129" s="56"/>
      <c r="AQ129" s="56"/>
      <c r="AR129" s="56"/>
    </row>
    <row r="130" spans="1:44" ht="39.950000000000003" customHeight="1" thickTop="1" thickBot="1" x14ac:dyDescent="0.3">
      <c r="A130" s="63">
        <v>1</v>
      </c>
      <c r="B130" s="159" t="s">
        <v>44</v>
      </c>
      <c r="C130" s="31" t="s">
        <v>715</v>
      </c>
      <c r="D130" s="31" t="s">
        <v>651</v>
      </c>
      <c r="E130" s="34" t="s">
        <v>652</v>
      </c>
      <c r="F130" s="31" t="s">
        <v>653</v>
      </c>
      <c r="G130" s="34">
        <v>4102</v>
      </c>
      <c r="H130" s="35" t="s">
        <v>709</v>
      </c>
      <c r="I130" s="11" t="s">
        <v>710</v>
      </c>
      <c r="J130" s="36" t="s">
        <v>711</v>
      </c>
      <c r="K130" s="11" t="s">
        <v>716</v>
      </c>
      <c r="L130" s="35" t="s">
        <v>306</v>
      </c>
      <c r="M130" s="35" t="s">
        <v>53</v>
      </c>
      <c r="N130" s="36" t="s">
        <v>717</v>
      </c>
      <c r="O130" s="30"/>
      <c r="P130" s="32"/>
      <c r="Q130" s="27"/>
      <c r="R130" s="27"/>
      <c r="S130" s="27"/>
      <c r="T130" s="27"/>
      <c r="U130" s="27"/>
      <c r="V130" s="27"/>
      <c r="W130" s="27"/>
      <c r="X130" s="27"/>
      <c r="Y130" s="27"/>
      <c r="Z130" s="27"/>
      <c r="AA130" s="27"/>
      <c r="AB130" s="78"/>
      <c r="AC130" s="78"/>
      <c r="AD130" s="78"/>
      <c r="AE130" s="78"/>
      <c r="AF130" s="78"/>
      <c r="AG130" s="27"/>
      <c r="AH130" s="27"/>
      <c r="AI130" s="27"/>
      <c r="AJ130" s="27"/>
      <c r="AK130" s="27"/>
      <c r="AL130" s="78"/>
      <c r="AM130" s="19">
        <f t="shared" si="1"/>
        <v>0</v>
      </c>
      <c r="AN130" s="61" t="s">
        <v>690</v>
      </c>
      <c r="AO130" s="56"/>
      <c r="AP130" s="56"/>
      <c r="AQ130" s="56"/>
      <c r="AR130" s="56"/>
    </row>
    <row r="131" spans="1:44" ht="39.950000000000003" customHeight="1" thickTop="1" thickBot="1" x14ac:dyDescent="0.3">
      <c r="A131" s="63">
        <v>1</v>
      </c>
      <c r="B131" s="159" t="s">
        <v>44</v>
      </c>
      <c r="C131" s="31" t="s">
        <v>718</v>
      </c>
      <c r="D131" s="31" t="s">
        <v>651</v>
      </c>
      <c r="E131" s="34" t="s">
        <v>652</v>
      </c>
      <c r="F131" s="31" t="s">
        <v>653</v>
      </c>
      <c r="G131" s="34">
        <v>4102</v>
      </c>
      <c r="H131" s="35" t="s">
        <v>675</v>
      </c>
      <c r="I131" s="11" t="s">
        <v>676</v>
      </c>
      <c r="J131" s="36" t="s">
        <v>677</v>
      </c>
      <c r="K131" s="11" t="s">
        <v>678</v>
      </c>
      <c r="L131" s="35" t="s">
        <v>679</v>
      </c>
      <c r="M131" s="35" t="s">
        <v>53</v>
      </c>
      <c r="N131" s="36" t="s">
        <v>719</v>
      </c>
      <c r="O131" s="101"/>
      <c r="P131" s="102"/>
      <c r="Q131" s="27"/>
      <c r="R131" s="27"/>
      <c r="S131" s="27"/>
      <c r="T131" s="27"/>
      <c r="U131" s="27"/>
      <c r="V131" s="27"/>
      <c r="W131" s="27"/>
      <c r="X131" s="27"/>
      <c r="Y131" s="27"/>
      <c r="Z131" s="27"/>
      <c r="AA131" s="27"/>
      <c r="AB131" s="78"/>
      <c r="AC131" s="78"/>
      <c r="AD131" s="78"/>
      <c r="AE131" s="78"/>
      <c r="AF131" s="78"/>
      <c r="AG131" s="27"/>
      <c r="AH131" s="27"/>
      <c r="AI131" s="27"/>
      <c r="AJ131" s="27"/>
      <c r="AK131" s="27"/>
      <c r="AL131" s="78"/>
      <c r="AM131" s="19">
        <f t="shared" si="1"/>
        <v>0</v>
      </c>
      <c r="AN131" s="61" t="s">
        <v>690</v>
      </c>
      <c r="AO131" s="56"/>
      <c r="AP131" s="56"/>
      <c r="AQ131" s="56"/>
      <c r="AR131" s="56"/>
    </row>
    <row r="132" spans="1:44" ht="39.950000000000003" customHeight="1" thickTop="1" thickBot="1" x14ac:dyDescent="0.3">
      <c r="A132" s="63">
        <v>1</v>
      </c>
      <c r="B132" s="159" t="s">
        <v>44</v>
      </c>
      <c r="C132" s="31" t="s">
        <v>720</v>
      </c>
      <c r="D132" s="31" t="s">
        <v>651</v>
      </c>
      <c r="E132" s="34" t="s">
        <v>652</v>
      </c>
      <c r="F132" s="31" t="s">
        <v>721</v>
      </c>
      <c r="G132" s="34">
        <v>4103</v>
      </c>
      <c r="H132" s="35" t="s">
        <v>722</v>
      </c>
      <c r="I132" s="11" t="s">
        <v>723</v>
      </c>
      <c r="J132" s="36" t="s">
        <v>724</v>
      </c>
      <c r="K132" s="11" t="s">
        <v>725</v>
      </c>
      <c r="L132" s="35" t="s">
        <v>726</v>
      </c>
      <c r="M132" s="35" t="s">
        <v>53</v>
      </c>
      <c r="N132" s="36" t="s">
        <v>727</v>
      </c>
      <c r="O132" s="30"/>
      <c r="P132" s="32"/>
      <c r="Q132" s="27"/>
      <c r="R132" s="27"/>
      <c r="S132" s="27"/>
      <c r="T132" s="27"/>
      <c r="U132" s="27"/>
      <c r="V132" s="27"/>
      <c r="W132" s="27"/>
      <c r="X132" s="27"/>
      <c r="Y132" s="27"/>
      <c r="Z132" s="27"/>
      <c r="AA132" s="27"/>
      <c r="AB132" s="78"/>
      <c r="AC132" s="78"/>
      <c r="AD132" s="78"/>
      <c r="AE132" s="78"/>
      <c r="AF132" s="78"/>
      <c r="AG132" s="27"/>
      <c r="AH132" s="27"/>
      <c r="AI132" s="27"/>
      <c r="AJ132" s="27"/>
      <c r="AK132" s="27"/>
      <c r="AL132" s="78"/>
      <c r="AM132" s="19">
        <f t="shared" si="1"/>
        <v>0</v>
      </c>
      <c r="AN132" s="61" t="s">
        <v>690</v>
      </c>
      <c r="AO132" s="56"/>
      <c r="AP132" s="56"/>
      <c r="AQ132" s="56"/>
      <c r="AR132" s="56"/>
    </row>
    <row r="133" spans="1:44" ht="39.950000000000003" customHeight="1" thickTop="1" thickBot="1" x14ac:dyDescent="0.3">
      <c r="A133" s="63">
        <v>1</v>
      </c>
      <c r="B133" s="159" t="s">
        <v>44</v>
      </c>
      <c r="C133" s="31" t="s">
        <v>728</v>
      </c>
      <c r="D133" s="31" t="s">
        <v>193</v>
      </c>
      <c r="E133" s="34">
        <v>45</v>
      </c>
      <c r="F133" s="31" t="s">
        <v>477</v>
      </c>
      <c r="G133" s="34">
        <v>4502</v>
      </c>
      <c r="H133" s="35" t="s">
        <v>412</v>
      </c>
      <c r="I133" s="11" t="s">
        <v>729</v>
      </c>
      <c r="J133" s="36" t="s">
        <v>730</v>
      </c>
      <c r="K133" s="11" t="s">
        <v>731</v>
      </c>
      <c r="L133" s="35" t="s">
        <v>732</v>
      </c>
      <c r="M133" s="35" t="s">
        <v>53</v>
      </c>
      <c r="N133" s="36" t="s">
        <v>733</v>
      </c>
      <c r="O133" s="71" t="s">
        <v>734</v>
      </c>
      <c r="P133" s="72" t="s">
        <v>735</v>
      </c>
      <c r="Q133" s="27"/>
      <c r="R133" s="27"/>
      <c r="S133" s="27"/>
      <c r="T133" s="27"/>
      <c r="U133" s="27"/>
      <c r="V133" s="27"/>
      <c r="W133" s="27"/>
      <c r="X133" s="27"/>
      <c r="Y133" s="27"/>
      <c r="Z133" s="27"/>
      <c r="AA133" s="27"/>
      <c r="AB133" s="78"/>
      <c r="AC133" s="78"/>
      <c r="AD133" s="78"/>
      <c r="AE133" s="78"/>
      <c r="AF133" s="78"/>
      <c r="AG133" s="27"/>
      <c r="AH133" s="27"/>
      <c r="AI133" s="27"/>
      <c r="AJ133" s="27"/>
      <c r="AK133" s="27"/>
      <c r="AL133" s="78"/>
      <c r="AM133" s="19">
        <f t="shared" si="1"/>
        <v>0</v>
      </c>
      <c r="AN133" s="61" t="s">
        <v>690</v>
      </c>
      <c r="AO133" s="56"/>
      <c r="AP133" s="56"/>
      <c r="AQ133" s="56"/>
      <c r="AR133" s="56"/>
    </row>
    <row r="134" spans="1:44" s="33" customFormat="1" ht="39.950000000000003" customHeight="1" thickTop="1" thickBot="1" x14ac:dyDescent="0.3">
      <c r="A134" s="63">
        <v>1</v>
      </c>
      <c r="B134" s="159" t="s">
        <v>44</v>
      </c>
      <c r="C134" s="31" t="s">
        <v>736</v>
      </c>
      <c r="D134" s="31" t="s">
        <v>193</v>
      </c>
      <c r="E134" s="34" t="s">
        <v>194</v>
      </c>
      <c r="F134" s="31" t="s">
        <v>477</v>
      </c>
      <c r="G134" s="34" t="s">
        <v>737</v>
      </c>
      <c r="H134" s="35" t="s">
        <v>738</v>
      </c>
      <c r="I134" s="11" t="s">
        <v>739</v>
      </c>
      <c r="J134" s="90" t="s">
        <v>740</v>
      </c>
      <c r="K134" s="11" t="s">
        <v>741</v>
      </c>
      <c r="L134" s="35" t="s">
        <v>742</v>
      </c>
      <c r="M134" s="35" t="s">
        <v>53</v>
      </c>
      <c r="N134" s="36" t="s">
        <v>743</v>
      </c>
      <c r="O134" s="30"/>
      <c r="P134" s="32"/>
      <c r="Q134" s="27"/>
      <c r="R134" s="27"/>
      <c r="S134" s="27"/>
      <c r="T134" s="27"/>
      <c r="U134" s="27"/>
      <c r="V134" s="27"/>
      <c r="W134" s="27"/>
      <c r="X134" s="27"/>
      <c r="Y134" s="27"/>
      <c r="Z134" s="27"/>
      <c r="AA134" s="27"/>
      <c r="AB134" s="78"/>
      <c r="AC134" s="78"/>
      <c r="AD134" s="78"/>
      <c r="AE134" s="78"/>
      <c r="AF134" s="78"/>
      <c r="AG134" s="27"/>
      <c r="AH134" s="27"/>
      <c r="AI134" s="27"/>
      <c r="AJ134" s="27"/>
      <c r="AK134" s="27"/>
      <c r="AL134" s="78"/>
      <c r="AM134" s="19">
        <f t="shared" si="1"/>
        <v>0</v>
      </c>
      <c r="AN134" s="61" t="s">
        <v>690</v>
      </c>
      <c r="AO134" s="56"/>
      <c r="AP134" s="56"/>
      <c r="AQ134" s="56"/>
      <c r="AR134" s="56"/>
    </row>
    <row r="135" spans="1:44" ht="39.950000000000003" customHeight="1" thickTop="1" thickBot="1" x14ac:dyDescent="0.3">
      <c r="A135" s="63">
        <v>1</v>
      </c>
      <c r="B135" s="159" t="s">
        <v>44</v>
      </c>
      <c r="C135" s="31" t="s">
        <v>744</v>
      </c>
      <c r="D135" s="31" t="s">
        <v>193</v>
      </c>
      <c r="E135" s="34">
        <v>45</v>
      </c>
      <c r="F135" s="31" t="s">
        <v>477</v>
      </c>
      <c r="G135" s="34">
        <v>4502</v>
      </c>
      <c r="H135" s="35" t="s">
        <v>745</v>
      </c>
      <c r="I135" s="11" t="s">
        <v>746</v>
      </c>
      <c r="J135" s="36" t="s">
        <v>747</v>
      </c>
      <c r="K135" s="11" t="s">
        <v>748</v>
      </c>
      <c r="L135" s="35" t="s">
        <v>749</v>
      </c>
      <c r="M135" s="35" t="s">
        <v>53</v>
      </c>
      <c r="N135" s="36" t="s">
        <v>750</v>
      </c>
      <c r="O135" s="71" t="s">
        <v>751</v>
      </c>
      <c r="P135" s="72" t="s">
        <v>752</v>
      </c>
      <c r="Q135" s="27"/>
      <c r="R135" s="27"/>
      <c r="S135" s="27"/>
      <c r="T135" s="27"/>
      <c r="U135" s="27"/>
      <c r="V135" s="27"/>
      <c r="W135" s="27"/>
      <c r="X135" s="27"/>
      <c r="Y135" s="27"/>
      <c r="Z135" s="27"/>
      <c r="AA135" s="27"/>
      <c r="AB135" s="78"/>
      <c r="AC135" s="78"/>
      <c r="AD135" s="78"/>
      <c r="AE135" s="78"/>
      <c r="AF135" s="78"/>
      <c r="AG135" s="27"/>
      <c r="AH135" s="27"/>
      <c r="AI135" s="27"/>
      <c r="AJ135" s="27"/>
      <c r="AK135" s="27"/>
      <c r="AL135" s="75"/>
      <c r="AM135" s="19">
        <f t="shared" si="1"/>
        <v>0</v>
      </c>
      <c r="AN135" s="61" t="s">
        <v>690</v>
      </c>
      <c r="AO135" s="56"/>
      <c r="AP135" s="56"/>
      <c r="AQ135" s="56"/>
      <c r="AR135" s="56"/>
    </row>
    <row r="136" spans="1:44" ht="39.950000000000003" customHeight="1" thickTop="1" thickBot="1" x14ac:dyDescent="0.3">
      <c r="A136" s="63">
        <v>1</v>
      </c>
      <c r="B136" s="159" t="s">
        <v>44</v>
      </c>
      <c r="C136" s="31" t="s">
        <v>753</v>
      </c>
      <c r="D136" s="31" t="s">
        <v>651</v>
      </c>
      <c r="E136" s="34" t="s">
        <v>652</v>
      </c>
      <c r="F136" s="31" t="s">
        <v>754</v>
      </c>
      <c r="G136" s="34">
        <v>4104</v>
      </c>
      <c r="H136" s="35" t="s">
        <v>755</v>
      </c>
      <c r="I136" s="11" t="s">
        <v>756</v>
      </c>
      <c r="J136" s="36" t="s">
        <v>757</v>
      </c>
      <c r="K136" s="11" t="s">
        <v>758</v>
      </c>
      <c r="L136" s="35" t="s">
        <v>759</v>
      </c>
      <c r="M136" s="35" t="s">
        <v>53</v>
      </c>
      <c r="N136" s="36" t="s">
        <v>760</v>
      </c>
      <c r="O136" s="30"/>
      <c r="P136" s="32"/>
      <c r="Q136" s="27"/>
      <c r="R136" s="27"/>
      <c r="S136" s="27"/>
      <c r="T136" s="27"/>
      <c r="U136" s="27"/>
      <c r="V136" s="27"/>
      <c r="W136" s="27"/>
      <c r="X136" s="27"/>
      <c r="Y136" s="27"/>
      <c r="Z136" s="27"/>
      <c r="AA136" s="27"/>
      <c r="AB136" s="78"/>
      <c r="AC136" s="78"/>
      <c r="AD136" s="78"/>
      <c r="AE136" s="78"/>
      <c r="AF136" s="78"/>
      <c r="AG136" s="27"/>
      <c r="AH136" s="27"/>
      <c r="AI136" s="27"/>
      <c r="AJ136" s="27"/>
      <c r="AK136" s="27"/>
      <c r="AL136" s="78"/>
      <c r="AM136" s="19">
        <f t="shared" si="1"/>
        <v>0</v>
      </c>
      <c r="AN136" s="61" t="s">
        <v>690</v>
      </c>
      <c r="AO136" s="56"/>
      <c r="AP136" s="56"/>
      <c r="AQ136" s="56"/>
      <c r="AR136" s="56"/>
    </row>
    <row r="137" spans="1:44" ht="39.950000000000003" customHeight="1" thickTop="1" thickBot="1" x14ac:dyDescent="0.3">
      <c r="A137" s="63">
        <v>1</v>
      </c>
      <c r="B137" s="159" t="s">
        <v>44</v>
      </c>
      <c r="C137" s="31" t="s">
        <v>761</v>
      </c>
      <c r="D137" s="31" t="s">
        <v>651</v>
      </c>
      <c r="E137" s="34" t="s">
        <v>652</v>
      </c>
      <c r="F137" s="31" t="s">
        <v>754</v>
      </c>
      <c r="G137" s="34">
        <v>4104</v>
      </c>
      <c r="H137" s="35" t="s">
        <v>755</v>
      </c>
      <c r="I137" s="11" t="s">
        <v>756</v>
      </c>
      <c r="J137" s="36" t="s">
        <v>757</v>
      </c>
      <c r="K137" s="11" t="s">
        <v>758</v>
      </c>
      <c r="L137" s="35" t="s">
        <v>759</v>
      </c>
      <c r="M137" s="35" t="s">
        <v>53</v>
      </c>
      <c r="N137" s="36" t="s">
        <v>761</v>
      </c>
      <c r="O137" s="71" t="s">
        <v>762</v>
      </c>
      <c r="P137" s="72" t="s">
        <v>763</v>
      </c>
      <c r="Q137" s="27"/>
      <c r="R137" s="27"/>
      <c r="S137" s="27"/>
      <c r="T137" s="27"/>
      <c r="U137" s="27"/>
      <c r="V137" s="27"/>
      <c r="W137" s="27"/>
      <c r="X137" s="27"/>
      <c r="Y137" s="27"/>
      <c r="Z137" s="27"/>
      <c r="AA137" s="27"/>
      <c r="AB137" s="78"/>
      <c r="AC137" s="78"/>
      <c r="AD137" s="78"/>
      <c r="AE137" s="18"/>
      <c r="AF137" s="75">
        <f>862400000*70%</f>
        <v>603680000</v>
      </c>
      <c r="AG137" s="27"/>
      <c r="AH137" s="27"/>
      <c r="AI137" s="27"/>
      <c r="AJ137" s="27"/>
      <c r="AK137" s="27"/>
      <c r="AL137" s="78"/>
      <c r="AM137" s="19">
        <f t="shared" si="1"/>
        <v>603680000</v>
      </c>
      <c r="AN137" s="61" t="s">
        <v>215</v>
      </c>
      <c r="AO137" s="56"/>
      <c r="AP137" s="56"/>
      <c r="AQ137" s="56"/>
      <c r="AR137" s="56"/>
    </row>
    <row r="138" spans="1:44" ht="39.950000000000003" customHeight="1" thickTop="1" thickBot="1" x14ac:dyDescent="0.3">
      <c r="A138" s="63">
        <v>1</v>
      </c>
      <c r="B138" s="159" t="s">
        <v>44</v>
      </c>
      <c r="C138" s="31" t="s">
        <v>764</v>
      </c>
      <c r="D138" s="31" t="s">
        <v>651</v>
      </c>
      <c r="E138" s="34" t="s">
        <v>652</v>
      </c>
      <c r="F138" s="31" t="s">
        <v>754</v>
      </c>
      <c r="G138" s="34">
        <v>4104</v>
      </c>
      <c r="H138" s="35" t="s">
        <v>755</v>
      </c>
      <c r="I138" s="11" t="s">
        <v>756</v>
      </c>
      <c r="J138" s="36" t="s">
        <v>757</v>
      </c>
      <c r="K138" s="11" t="s">
        <v>758</v>
      </c>
      <c r="L138" s="35" t="s">
        <v>759</v>
      </c>
      <c r="M138" s="35" t="s">
        <v>53</v>
      </c>
      <c r="N138" s="36" t="s">
        <v>764</v>
      </c>
      <c r="O138" s="71" t="s">
        <v>762</v>
      </c>
      <c r="P138" s="72" t="s">
        <v>763</v>
      </c>
      <c r="Q138" s="27"/>
      <c r="R138" s="27"/>
      <c r="S138" s="27"/>
      <c r="T138" s="27"/>
      <c r="U138" s="27"/>
      <c r="V138" s="27"/>
      <c r="W138" s="27"/>
      <c r="X138" s="27"/>
      <c r="Y138" s="27"/>
      <c r="Z138" s="27"/>
      <c r="AA138" s="27"/>
      <c r="AB138" s="78"/>
      <c r="AC138" s="78"/>
      <c r="AD138" s="78"/>
      <c r="AE138" s="78"/>
      <c r="AF138" s="75">
        <f>862400000*30%</f>
        <v>258720000</v>
      </c>
      <c r="AG138" s="27"/>
      <c r="AH138" s="27"/>
      <c r="AI138" s="27"/>
      <c r="AJ138" s="27"/>
      <c r="AK138" s="27"/>
      <c r="AL138" s="78"/>
      <c r="AM138" s="19">
        <f t="shared" si="1"/>
        <v>258720000</v>
      </c>
      <c r="AN138" s="61" t="s">
        <v>215</v>
      </c>
      <c r="AO138" s="56"/>
      <c r="AP138" s="56"/>
      <c r="AQ138" s="56"/>
      <c r="AR138" s="56"/>
    </row>
    <row r="139" spans="1:44" ht="39.950000000000003" customHeight="1" thickTop="1" thickBot="1" x14ac:dyDescent="0.3">
      <c r="A139" s="63">
        <v>1</v>
      </c>
      <c r="B139" s="159" t="s">
        <v>44</v>
      </c>
      <c r="C139" s="31" t="s">
        <v>765</v>
      </c>
      <c r="D139" s="31" t="s">
        <v>651</v>
      </c>
      <c r="E139" s="34" t="s">
        <v>652</v>
      </c>
      <c r="F139" s="31" t="s">
        <v>754</v>
      </c>
      <c r="G139" s="34">
        <v>4104</v>
      </c>
      <c r="H139" s="35" t="s">
        <v>755</v>
      </c>
      <c r="I139" s="11" t="s">
        <v>756</v>
      </c>
      <c r="J139" s="36" t="s">
        <v>757</v>
      </c>
      <c r="K139" s="11" t="s">
        <v>758</v>
      </c>
      <c r="L139" s="35" t="s">
        <v>759</v>
      </c>
      <c r="M139" s="35" t="s">
        <v>53</v>
      </c>
      <c r="N139" s="31" t="s">
        <v>766</v>
      </c>
      <c r="O139" s="30"/>
      <c r="P139" s="32"/>
      <c r="Q139" s="27"/>
      <c r="R139" s="27"/>
      <c r="S139" s="27"/>
      <c r="T139" s="27"/>
      <c r="U139" s="27"/>
      <c r="V139" s="27"/>
      <c r="W139" s="27"/>
      <c r="X139" s="27"/>
      <c r="Y139" s="27"/>
      <c r="Z139" s="27"/>
      <c r="AA139" s="27"/>
      <c r="AB139" s="78"/>
      <c r="AC139" s="78"/>
      <c r="AD139" s="78"/>
      <c r="AE139" s="78"/>
      <c r="AF139" s="78"/>
      <c r="AG139" s="27"/>
      <c r="AH139" s="27"/>
      <c r="AI139" s="27"/>
      <c r="AJ139" s="27"/>
      <c r="AK139" s="27"/>
      <c r="AL139" s="78"/>
      <c r="AM139" s="19">
        <f t="shared" si="1"/>
        <v>0</v>
      </c>
      <c r="AN139" s="61" t="s">
        <v>215</v>
      </c>
      <c r="AO139" s="56"/>
      <c r="AP139" s="56"/>
      <c r="AQ139" s="56"/>
      <c r="AR139" s="56"/>
    </row>
    <row r="140" spans="1:44" ht="39.950000000000003" customHeight="1" thickTop="1" thickBot="1" x14ac:dyDescent="0.3">
      <c r="A140" s="63">
        <v>1</v>
      </c>
      <c r="B140" s="159" t="s">
        <v>44</v>
      </c>
      <c r="C140" s="31" t="s">
        <v>767</v>
      </c>
      <c r="D140" s="31" t="s">
        <v>651</v>
      </c>
      <c r="E140" s="34" t="s">
        <v>652</v>
      </c>
      <c r="F140" s="31" t="s">
        <v>754</v>
      </c>
      <c r="G140" s="34">
        <v>4104</v>
      </c>
      <c r="H140" s="35" t="s">
        <v>768</v>
      </c>
      <c r="I140" s="11" t="s">
        <v>769</v>
      </c>
      <c r="J140" s="36" t="s">
        <v>770</v>
      </c>
      <c r="K140" s="11" t="s">
        <v>771</v>
      </c>
      <c r="L140" s="35" t="s">
        <v>768</v>
      </c>
      <c r="M140" s="35" t="s">
        <v>53</v>
      </c>
      <c r="N140" s="31" t="s">
        <v>767</v>
      </c>
      <c r="O140" s="30"/>
      <c r="P140" s="32"/>
      <c r="Q140" s="27"/>
      <c r="R140" s="27"/>
      <c r="S140" s="27"/>
      <c r="T140" s="27"/>
      <c r="U140" s="27"/>
      <c r="V140" s="27"/>
      <c r="W140" s="27"/>
      <c r="X140" s="27"/>
      <c r="Y140" s="27"/>
      <c r="Z140" s="27"/>
      <c r="AA140" s="27"/>
      <c r="AB140" s="78"/>
      <c r="AC140" s="78"/>
      <c r="AD140" s="78"/>
      <c r="AE140" s="78"/>
      <c r="AF140" s="78"/>
      <c r="AG140" s="27"/>
      <c r="AH140" s="27"/>
      <c r="AI140" s="27"/>
      <c r="AJ140" s="27"/>
      <c r="AK140" s="27"/>
      <c r="AL140" s="78"/>
      <c r="AM140" s="19">
        <f t="shared" ref="AM140:AM204" si="2">SUM(Q140:AL140)</f>
        <v>0</v>
      </c>
      <c r="AN140" s="61" t="s">
        <v>215</v>
      </c>
      <c r="AO140" s="56"/>
      <c r="AP140" s="56"/>
      <c r="AQ140" s="56"/>
      <c r="AR140" s="56"/>
    </row>
    <row r="141" spans="1:44" ht="39.950000000000003" customHeight="1" thickTop="1" thickBot="1" x14ac:dyDescent="0.3">
      <c r="A141" s="63">
        <v>1</v>
      </c>
      <c r="B141" s="159" t="s">
        <v>44</v>
      </c>
      <c r="C141" s="31" t="s">
        <v>772</v>
      </c>
      <c r="D141" s="31" t="s">
        <v>651</v>
      </c>
      <c r="E141" s="34" t="s">
        <v>652</v>
      </c>
      <c r="F141" s="31" t="s">
        <v>754</v>
      </c>
      <c r="G141" s="34">
        <v>4104</v>
      </c>
      <c r="H141" s="35" t="s">
        <v>773</v>
      </c>
      <c r="I141" s="11" t="s">
        <v>774</v>
      </c>
      <c r="J141" s="36" t="s">
        <v>775</v>
      </c>
      <c r="K141" s="11" t="s">
        <v>776</v>
      </c>
      <c r="L141" s="35" t="s">
        <v>777</v>
      </c>
      <c r="M141" s="35" t="s">
        <v>53</v>
      </c>
      <c r="N141" s="39" t="s">
        <v>778</v>
      </c>
      <c r="O141" s="71" t="s">
        <v>779</v>
      </c>
      <c r="P141" s="72" t="s">
        <v>780</v>
      </c>
      <c r="Q141" s="27"/>
      <c r="R141" s="27"/>
      <c r="S141" s="27"/>
      <c r="T141" s="27"/>
      <c r="U141" s="27"/>
      <c r="V141" s="27"/>
      <c r="W141" s="27"/>
      <c r="X141" s="27"/>
      <c r="Y141" s="27"/>
      <c r="Z141" s="27"/>
      <c r="AA141" s="27"/>
      <c r="AB141" s="78"/>
      <c r="AC141" s="78"/>
      <c r="AD141" s="78"/>
      <c r="AE141" s="78"/>
      <c r="AF141" s="78"/>
      <c r="AG141" s="27"/>
      <c r="AH141" s="27"/>
      <c r="AI141" s="27"/>
      <c r="AJ141" s="27"/>
      <c r="AK141" s="27"/>
      <c r="AL141" s="78"/>
      <c r="AM141" s="19">
        <f t="shared" si="2"/>
        <v>0</v>
      </c>
      <c r="AN141" s="61" t="s">
        <v>690</v>
      </c>
      <c r="AO141" s="56"/>
      <c r="AP141" s="56"/>
      <c r="AQ141" s="56"/>
      <c r="AR141" s="56"/>
    </row>
    <row r="142" spans="1:44" ht="39.950000000000003" customHeight="1" thickTop="1" thickBot="1" x14ac:dyDescent="0.3">
      <c r="A142" s="63">
        <v>1</v>
      </c>
      <c r="B142" s="159" t="s">
        <v>44</v>
      </c>
      <c r="C142" s="31" t="s">
        <v>781</v>
      </c>
      <c r="D142" s="31" t="s">
        <v>651</v>
      </c>
      <c r="E142" s="34" t="s">
        <v>652</v>
      </c>
      <c r="F142" s="31" t="s">
        <v>721</v>
      </c>
      <c r="G142" s="34">
        <v>4104</v>
      </c>
      <c r="H142" s="35" t="s">
        <v>773</v>
      </c>
      <c r="I142" s="11" t="s">
        <v>774</v>
      </c>
      <c r="J142" s="36" t="s">
        <v>775</v>
      </c>
      <c r="K142" s="11" t="s">
        <v>776</v>
      </c>
      <c r="L142" s="35" t="s">
        <v>777</v>
      </c>
      <c r="M142" s="35" t="s">
        <v>53</v>
      </c>
      <c r="N142" s="36" t="s">
        <v>782</v>
      </c>
      <c r="O142" s="30"/>
      <c r="P142" s="32"/>
      <c r="Q142" s="27"/>
      <c r="R142" s="27"/>
      <c r="S142" s="27"/>
      <c r="T142" s="27"/>
      <c r="U142" s="27"/>
      <c r="V142" s="27"/>
      <c r="W142" s="27"/>
      <c r="X142" s="27"/>
      <c r="Y142" s="27"/>
      <c r="Z142" s="27"/>
      <c r="AA142" s="27"/>
      <c r="AB142" s="78"/>
      <c r="AC142" s="78"/>
      <c r="AD142" s="78"/>
      <c r="AE142" s="78"/>
      <c r="AF142" s="78"/>
      <c r="AG142" s="27"/>
      <c r="AH142" s="27"/>
      <c r="AI142" s="27"/>
      <c r="AJ142" s="27"/>
      <c r="AK142" s="27"/>
      <c r="AL142" s="78"/>
      <c r="AM142" s="19">
        <f t="shared" si="2"/>
        <v>0</v>
      </c>
      <c r="AN142" s="61" t="s">
        <v>690</v>
      </c>
      <c r="AO142" s="56"/>
      <c r="AP142" s="56"/>
      <c r="AQ142" s="56"/>
      <c r="AR142" s="56"/>
    </row>
    <row r="143" spans="1:44" ht="39.950000000000003" customHeight="1" thickTop="1" thickBot="1" x14ac:dyDescent="0.3">
      <c r="A143" s="63">
        <v>1</v>
      </c>
      <c r="B143" s="159" t="s">
        <v>44</v>
      </c>
      <c r="C143" s="31" t="s">
        <v>783</v>
      </c>
      <c r="D143" s="31" t="s">
        <v>651</v>
      </c>
      <c r="E143" s="34" t="s">
        <v>652</v>
      </c>
      <c r="F143" s="31" t="s">
        <v>721</v>
      </c>
      <c r="G143" s="34">
        <v>4104</v>
      </c>
      <c r="H143" s="35" t="s">
        <v>773</v>
      </c>
      <c r="I143" s="11" t="s">
        <v>774</v>
      </c>
      <c r="J143" s="36" t="s">
        <v>775</v>
      </c>
      <c r="K143" s="11" t="s">
        <v>776</v>
      </c>
      <c r="L143" s="35" t="s">
        <v>777</v>
      </c>
      <c r="M143" s="35" t="s">
        <v>53</v>
      </c>
      <c r="N143" s="36" t="s">
        <v>784</v>
      </c>
      <c r="O143" s="30"/>
      <c r="P143" s="32"/>
      <c r="Q143" s="27"/>
      <c r="R143" s="27"/>
      <c r="S143" s="27"/>
      <c r="T143" s="27"/>
      <c r="U143" s="27"/>
      <c r="V143" s="27"/>
      <c r="W143" s="27"/>
      <c r="X143" s="27"/>
      <c r="Y143" s="27"/>
      <c r="Z143" s="27"/>
      <c r="AA143" s="27"/>
      <c r="AB143" s="78"/>
      <c r="AC143" s="78"/>
      <c r="AD143" s="78"/>
      <c r="AE143" s="78"/>
      <c r="AF143" s="78"/>
      <c r="AG143" s="27"/>
      <c r="AH143" s="27"/>
      <c r="AI143" s="27"/>
      <c r="AJ143" s="27"/>
      <c r="AK143" s="27"/>
      <c r="AL143" s="78"/>
      <c r="AM143" s="19">
        <f t="shared" si="2"/>
        <v>0</v>
      </c>
      <c r="AN143" s="61" t="s">
        <v>690</v>
      </c>
      <c r="AO143" s="56"/>
      <c r="AP143" s="56"/>
      <c r="AQ143" s="56"/>
      <c r="AR143" s="56"/>
    </row>
    <row r="144" spans="1:44" s="33" customFormat="1" ht="39.950000000000003" customHeight="1" thickTop="1" thickBot="1" x14ac:dyDescent="0.3">
      <c r="A144" s="63">
        <v>1</v>
      </c>
      <c r="B144" s="159" t="s">
        <v>44</v>
      </c>
      <c r="C144" s="31" t="s">
        <v>785</v>
      </c>
      <c r="D144" s="31" t="s">
        <v>193</v>
      </c>
      <c r="E144" s="34">
        <v>45</v>
      </c>
      <c r="F144" s="31" t="s">
        <v>477</v>
      </c>
      <c r="G144" s="34">
        <v>4502</v>
      </c>
      <c r="H144" s="35" t="s">
        <v>412</v>
      </c>
      <c r="I144" s="11" t="s">
        <v>729</v>
      </c>
      <c r="J144" s="36" t="s">
        <v>730</v>
      </c>
      <c r="K144" s="11" t="s">
        <v>786</v>
      </c>
      <c r="L144" s="35" t="s">
        <v>787</v>
      </c>
      <c r="M144" s="35" t="s">
        <v>53</v>
      </c>
      <c r="N144" s="36" t="s">
        <v>788</v>
      </c>
      <c r="O144" s="71" t="s">
        <v>734</v>
      </c>
      <c r="P144" s="72" t="s">
        <v>735</v>
      </c>
      <c r="Q144" s="27"/>
      <c r="R144" s="27"/>
      <c r="S144" s="27"/>
      <c r="T144" s="27"/>
      <c r="U144" s="27"/>
      <c r="V144" s="27"/>
      <c r="W144" s="27"/>
      <c r="X144" s="27"/>
      <c r="Y144" s="27"/>
      <c r="Z144" s="27">
        <f>5000000</f>
        <v>5000000</v>
      </c>
      <c r="AA144" s="27"/>
      <c r="AB144" s="78"/>
      <c r="AC144" s="78"/>
      <c r="AD144" s="78"/>
      <c r="AE144" s="78"/>
      <c r="AF144" s="78"/>
      <c r="AG144" s="27"/>
      <c r="AH144" s="27"/>
      <c r="AI144" s="27"/>
      <c r="AJ144" s="27"/>
      <c r="AK144" s="27"/>
      <c r="AL144" s="78"/>
      <c r="AM144" s="19">
        <f t="shared" si="2"/>
        <v>5000000</v>
      </c>
      <c r="AN144" s="61" t="s">
        <v>690</v>
      </c>
      <c r="AO144" s="56"/>
      <c r="AP144" s="56"/>
      <c r="AQ144" s="56"/>
      <c r="AR144" s="56"/>
    </row>
    <row r="145" spans="1:44" ht="39.950000000000003" customHeight="1" thickTop="1" thickBot="1" x14ac:dyDescent="0.3">
      <c r="A145" s="63">
        <v>1</v>
      </c>
      <c r="B145" s="159" t="s">
        <v>44</v>
      </c>
      <c r="C145" s="31" t="s">
        <v>789</v>
      </c>
      <c r="D145" s="31" t="s">
        <v>193</v>
      </c>
      <c r="E145" s="34">
        <v>45</v>
      </c>
      <c r="F145" s="31" t="s">
        <v>477</v>
      </c>
      <c r="G145" s="34">
        <v>4502</v>
      </c>
      <c r="H145" s="35" t="s">
        <v>745</v>
      </c>
      <c r="I145" s="11" t="s">
        <v>746</v>
      </c>
      <c r="J145" s="36" t="s">
        <v>747</v>
      </c>
      <c r="K145" s="11" t="s">
        <v>748</v>
      </c>
      <c r="L145" s="35" t="s">
        <v>749</v>
      </c>
      <c r="M145" s="35" t="s">
        <v>53</v>
      </c>
      <c r="N145" s="36" t="s">
        <v>790</v>
      </c>
      <c r="O145" s="30"/>
      <c r="P145" s="32"/>
      <c r="Q145" s="27"/>
      <c r="R145" s="27"/>
      <c r="S145" s="27"/>
      <c r="T145" s="27"/>
      <c r="U145" s="27"/>
      <c r="V145" s="27"/>
      <c r="W145" s="27"/>
      <c r="X145" s="27"/>
      <c r="Y145" s="27"/>
      <c r="Z145" s="27"/>
      <c r="AA145" s="27"/>
      <c r="AB145" s="78"/>
      <c r="AC145" s="78"/>
      <c r="AD145" s="78"/>
      <c r="AE145" s="78"/>
      <c r="AF145" s="78"/>
      <c r="AG145" s="27"/>
      <c r="AH145" s="27"/>
      <c r="AI145" s="27"/>
      <c r="AJ145" s="27"/>
      <c r="AK145" s="27"/>
      <c r="AL145" s="78"/>
      <c r="AM145" s="19">
        <f t="shared" si="2"/>
        <v>0</v>
      </c>
      <c r="AN145" s="61" t="s">
        <v>690</v>
      </c>
      <c r="AO145" s="56"/>
      <c r="AP145" s="56"/>
      <c r="AQ145" s="56"/>
      <c r="AR145" s="56"/>
    </row>
    <row r="146" spans="1:44" ht="39.950000000000003" customHeight="1" thickTop="1" thickBot="1" x14ac:dyDescent="0.3">
      <c r="A146" s="63">
        <v>1</v>
      </c>
      <c r="B146" s="159" t="s">
        <v>44</v>
      </c>
      <c r="C146" s="31" t="s">
        <v>791</v>
      </c>
      <c r="D146" s="31" t="s">
        <v>651</v>
      </c>
      <c r="E146" s="34" t="s">
        <v>652</v>
      </c>
      <c r="F146" s="31" t="s">
        <v>721</v>
      </c>
      <c r="G146" s="34">
        <v>4104</v>
      </c>
      <c r="H146" s="35" t="s">
        <v>792</v>
      </c>
      <c r="I146" s="11" t="s">
        <v>793</v>
      </c>
      <c r="J146" s="36" t="s">
        <v>794</v>
      </c>
      <c r="K146" s="11" t="s">
        <v>795</v>
      </c>
      <c r="L146" s="35" t="s">
        <v>796</v>
      </c>
      <c r="M146" s="35" t="s">
        <v>53</v>
      </c>
      <c r="N146" s="36" t="s">
        <v>797</v>
      </c>
      <c r="O146" s="71" t="s">
        <v>779</v>
      </c>
      <c r="P146" s="72" t="s">
        <v>780</v>
      </c>
      <c r="Q146" s="27"/>
      <c r="R146" s="27"/>
      <c r="S146" s="27"/>
      <c r="T146" s="27"/>
      <c r="U146" s="27"/>
      <c r="V146" s="27"/>
      <c r="W146" s="27"/>
      <c r="X146" s="27"/>
      <c r="Y146" s="27"/>
      <c r="Z146" s="27"/>
      <c r="AA146" s="27"/>
      <c r="AB146" s="78"/>
      <c r="AC146" s="78"/>
      <c r="AD146" s="78"/>
      <c r="AE146" s="78"/>
      <c r="AF146" s="78"/>
      <c r="AG146" s="27"/>
      <c r="AH146" s="27"/>
      <c r="AI146" s="27"/>
      <c r="AJ146" s="27"/>
      <c r="AK146" s="27"/>
      <c r="AL146" s="78"/>
      <c r="AM146" s="19">
        <f t="shared" si="2"/>
        <v>0</v>
      </c>
      <c r="AN146" s="61" t="s">
        <v>690</v>
      </c>
      <c r="AO146" s="56"/>
      <c r="AP146" s="56"/>
      <c r="AQ146" s="56"/>
      <c r="AR146" s="56"/>
    </row>
    <row r="147" spans="1:44" s="33" customFormat="1" ht="39.950000000000003" customHeight="1" thickTop="1" thickBot="1" x14ac:dyDescent="0.3">
      <c r="A147" s="63">
        <v>1</v>
      </c>
      <c r="B147" s="159" t="s">
        <v>44</v>
      </c>
      <c r="C147" s="31" t="s">
        <v>798</v>
      </c>
      <c r="D147" s="31" t="s">
        <v>651</v>
      </c>
      <c r="E147" s="34" t="s">
        <v>652</v>
      </c>
      <c r="F147" s="31" t="s">
        <v>721</v>
      </c>
      <c r="G147" s="34">
        <v>4103</v>
      </c>
      <c r="H147" s="35" t="s">
        <v>799</v>
      </c>
      <c r="I147" s="11" t="s">
        <v>800</v>
      </c>
      <c r="J147" s="36" t="s">
        <v>801</v>
      </c>
      <c r="K147" s="11" t="s">
        <v>802</v>
      </c>
      <c r="L147" s="35" t="s">
        <v>803</v>
      </c>
      <c r="M147" s="35" t="s">
        <v>53</v>
      </c>
      <c r="N147" s="36" t="s">
        <v>804</v>
      </c>
      <c r="O147" s="30"/>
      <c r="P147" s="32"/>
      <c r="Q147" s="27"/>
      <c r="R147" s="27"/>
      <c r="S147" s="27"/>
      <c r="T147" s="27"/>
      <c r="U147" s="27"/>
      <c r="V147" s="27"/>
      <c r="W147" s="27"/>
      <c r="X147" s="89"/>
      <c r="Y147" s="27"/>
      <c r="Z147" s="27"/>
      <c r="AA147" s="27"/>
      <c r="AB147" s="78"/>
      <c r="AC147" s="78"/>
      <c r="AD147" s="78"/>
      <c r="AE147" s="78"/>
      <c r="AF147" s="78"/>
      <c r="AG147" s="27"/>
      <c r="AH147" s="27"/>
      <c r="AI147" s="27"/>
      <c r="AJ147" s="27"/>
      <c r="AK147" s="27"/>
      <c r="AL147" s="78"/>
      <c r="AM147" s="19">
        <f t="shared" si="2"/>
        <v>0</v>
      </c>
      <c r="AN147" s="61" t="s">
        <v>690</v>
      </c>
      <c r="AO147" s="56"/>
      <c r="AP147" s="56"/>
      <c r="AQ147" s="56"/>
      <c r="AR147" s="56"/>
    </row>
    <row r="148" spans="1:44" ht="39.950000000000003" customHeight="1" thickTop="1" thickBot="1" x14ac:dyDescent="0.3">
      <c r="A148" s="63">
        <v>1</v>
      </c>
      <c r="B148" s="159" t="s">
        <v>44</v>
      </c>
      <c r="C148" s="31" t="s">
        <v>805</v>
      </c>
      <c r="D148" s="31" t="s">
        <v>651</v>
      </c>
      <c r="E148" s="34" t="s">
        <v>652</v>
      </c>
      <c r="F148" s="31" t="s">
        <v>721</v>
      </c>
      <c r="G148" s="34">
        <v>4103</v>
      </c>
      <c r="H148" s="35" t="s">
        <v>799</v>
      </c>
      <c r="I148" s="11" t="s">
        <v>800</v>
      </c>
      <c r="J148" s="36" t="s">
        <v>801</v>
      </c>
      <c r="K148" s="11" t="s">
        <v>802</v>
      </c>
      <c r="L148" s="35" t="s">
        <v>803</v>
      </c>
      <c r="M148" s="35" t="s">
        <v>53</v>
      </c>
      <c r="N148" s="36" t="s">
        <v>806</v>
      </c>
      <c r="O148" s="30"/>
      <c r="P148" s="32"/>
      <c r="Q148" s="27"/>
      <c r="R148" s="27"/>
      <c r="S148" s="27"/>
      <c r="T148" s="27"/>
      <c r="U148" s="27"/>
      <c r="V148" s="27"/>
      <c r="W148" s="27"/>
      <c r="X148" s="27"/>
      <c r="Y148" s="27"/>
      <c r="Z148" s="27"/>
      <c r="AA148" s="27"/>
      <c r="AB148" s="78"/>
      <c r="AC148" s="78"/>
      <c r="AD148" s="78"/>
      <c r="AE148" s="78"/>
      <c r="AF148" s="78"/>
      <c r="AG148" s="27"/>
      <c r="AH148" s="27"/>
      <c r="AI148" s="27"/>
      <c r="AJ148" s="27"/>
      <c r="AK148" s="27"/>
      <c r="AL148" s="78"/>
      <c r="AM148" s="19">
        <f t="shared" si="2"/>
        <v>0</v>
      </c>
      <c r="AN148" s="61" t="s">
        <v>690</v>
      </c>
      <c r="AO148" s="56"/>
      <c r="AP148" s="56"/>
      <c r="AQ148" s="56"/>
      <c r="AR148" s="56"/>
    </row>
    <row r="149" spans="1:44" ht="39.950000000000003" customHeight="1" thickTop="1" thickBot="1" x14ac:dyDescent="0.3">
      <c r="A149" s="63">
        <v>1</v>
      </c>
      <c r="B149" s="159" t="s">
        <v>44</v>
      </c>
      <c r="C149" s="31" t="s">
        <v>807</v>
      </c>
      <c r="D149" s="31" t="s">
        <v>651</v>
      </c>
      <c r="E149" s="34" t="s">
        <v>652</v>
      </c>
      <c r="F149" s="31" t="s">
        <v>721</v>
      </c>
      <c r="G149" s="34">
        <v>4103</v>
      </c>
      <c r="H149" s="35" t="s">
        <v>808</v>
      </c>
      <c r="I149" s="11" t="s">
        <v>809</v>
      </c>
      <c r="J149" s="36" t="s">
        <v>810</v>
      </c>
      <c r="K149" s="11" t="s">
        <v>811</v>
      </c>
      <c r="L149" s="35" t="s">
        <v>812</v>
      </c>
      <c r="M149" s="35" t="s">
        <v>53</v>
      </c>
      <c r="N149" s="36" t="s">
        <v>813</v>
      </c>
      <c r="O149" s="71" t="s">
        <v>814</v>
      </c>
      <c r="P149" s="72" t="s">
        <v>815</v>
      </c>
      <c r="Q149" s="27"/>
      <c r="R149" s="27"/>
      <c r="S149" s="27"/>
      <c r="T149" s="27"/>
      <c r="U149" s="27"/>
      <c r="V149" s="27"/>
      <c r="W149" s="27"/>
      <c r="X149" s="27"/>
      <c r="Y149" s="27"/>
      <c r="Z149" s="27"/>
      <c r="AA149" s="27"/>
      <c r="AB149" s="78"/>
      <c r="AC149" s="78"/>
      <c r="AD149" s="78"/>
      <c r="AE149" s="78"/>
      <c r="AF149" s="78"/>
      <c r="AG149" s="27"/>
      <c r="AH149" s="27"/>
      <c r="AI149" s="27"/>
      <c r="AJ149" s="27"/>
      <c r="AK149" s="27"/>
      <c r="AL149" s="78"/>
      <c r="AM149" s="19">
        <f t="shared" si="2"/>
        <v>0</v>
      </c>
      <c r="AN149" s="61" t="s">
        <v>690</v>
      </c>
      <c r="AO149" s="56"/>
      <c r="AP149" s="56"/>
      <c r="AQ149" s="56"/>
      <c r="AR149" s="56"/>
    </row>
    <row r="150" spans="1:44" ht="39.950000000000003" customHeight="1" thickTop="1" thickBot="1" x14ac:dyDescent="0.3">
      <c r="A150" s="63">
        <v>1</v>
      </c>
      <c r="B150" s="159" t="s">
        <v>44</v>
      </c>
      <c r="C150" s="31" t="s">
        <v>816</v>
      </c>
      <c r="D150" s="31" t="s">
        <v>193</v>
      </c>
      <c r="E150" s="34">
        <v>45</v>
      </c>
      <c r="F150" s="31" t="s">
        <v>477</v>
      </c>
      <c r="G150" s="34">
        <v>4502</v>
      </c>
      <c r="H150" s="35" t="s">
        <v>745</v>
      </c>
      <c r="I150" s="11" t="s">
        <v>746</v>
      </c>
      <c r="J150" s="36" t="s">
        <v>747</v>
      </c>
      <c r="K150" s="84" t="s">
        <v>748</v>
      </c>
      <c r="L150" s="82" t="s">
        <v>749</v>
      </c>
      <c r="M150" s="35" t="s">
        <v>53</v>
      </c>
      <c r="N150" s="36" t="s">
        <v>817</v>
      </c>
      <c r="O150" s="71" t="s">
        <v>734</v>
      </c>
      <c r="P150" s="72" t="s">
        <v>735</v>
      </c>
      <c r="Q150" s="27"/>
      <c r="R150" s="27"/>
      <c r="S150" s="27"/>
      <c r="T150" s="27"/>
      <c r="U150" s="27"/>
      <c r="V150" s="27"/>
      <c r="W150" s="27"/>
      <c r="X150" s="27"/>
      <c r="Y150" s="27"/>
      <c r="Z150" s="27">
        <f>5000000</f>
        <v>5000000</v>
      </c>
      <c r="AA150" s="27"/>
      <c r="AB150" s="78"/>
      <c r="AC150" s="78"/>
      <c r="AD150" s="78"/>
      <c r="AE150" s="78"/>
      <c r="AF150" s="78"/>
      <c r="AG150" s="27"/>
      <c r="AH150" s="27"/>
      <c r="AI150" s="27"/>
      <c r="AJ150" s="27"/>
      <c r="AK150" s="27"/>
      <c r="AL150" s="78"/>
      <c r="AM150" s="19">
        <f t="shared" si="2"/>
        <v>5000000</v>
      </c>
      <c r="AN150" s="61" t="s">
        <v>690</v>
      </c>
      <c r="AO150" s="56"/>
      <c r="AP150" s="56"/>
      <c r="AQ150" s="56"/>
      <c r="AR150" s="56"/>
    </row>
    <row r="151" spans="1:44" ht="39.950000000000003" customHeight="1" thickTop="1" thickBot="1" x14ac:dyDescent="0.3">
      <c r="A151" s="63">
        <v>1</v>
      </c>
      <c r="B151" s="159" t="s">
        <v>44</v>
      </c>
      <c r="C151" s="31" t="s">
        <v>818</v>
      </c>
      <c r="D151" s="31" t="s">
        <v>651</v>
      </c>
      <c r="E151" s="34" t="s">
        <v>652</v>
      </c>
      <c r="F151" s="31" t="s">
        <v>721</v>
      </c>
      <c r="G151" s="34">
        <v>4103</v>
      </c>
      <c r="H151" s="35" t="s">
        <v>722</v>
      </c>
      <c r="I151" s="11" t="s">
        <v>723</v>
      </c>
      <c r="J151" s="36" t="s">
        <v>724</v>
      </c>
      <c r="K151" s="11" t="s">
        <v>725</v>
      </c>
      <c r="L151" s="35" t="s">
        <v>726</v>
      </c>
      <c r="M151" s="35" t="s">
        <v>53</v>
      </c>
      <c r="N151" s="36" t="s">
        <v>819</v>
      </c>
      <c r="O151" s="30"/>
      <c r="P151" s="32"/>
      <c r="Q151" s="27"/>
      <c r="R151" s="27"/>
      <c r="S151" s="27"/>
      <c r="T151" s="27"/>
      <c r="U151" s="27"/>
      <c r="V151" s="27"/>
      <c r="W151" s="27"/>
      <c r="X151" s="27"/>
      <c r="Y151" s="27"/>
      <c r="Z151" s="27"/>
      <c r="AA151" s="27"/>
      <c r="AB151" s="78"/>
      <c r="AC151" s="78"/>
      <c r="AD151" s="78"/>
      <c r="AE151" s="78"/>
      <c r="AF151" s="78"/>
      <c r="AG151" s="27"/>
      <c r="AH151" s="27"/>
      <c r="AI151" s="27"/>
      <c r="AJ151" s="27"/>
      <c r="AK151" s="27"/>
      <c r="AL151" s="78"/>
      <c r="AM151" s="19">
        <f t="shared" si="2"/>
        <v>0</v>
      </c>
      <c r="AN151" s="61" t="s">
        <v>690</v>
      </c>
      <c r="AO151" s="56"/>
      <c r="AP151" s="56"/>
      <c r="AQ151" s="56"/>
      <c r="AR151" s="56"/>
    </row>
    <row r="152" spans="1:44" ht="39.950000000000003" customHeight="1" thickTop="1" thickBot="1" x14ac:dyDescent="0.3">
      <c r="A152" s="63">
        <v>1</v>
      </c>
      <c r="B152" s="159" t="s">
        <v>44</v>
      </c>
      <c r="C152" s="31" t="s">
        <v>820</v>
      </c>
      <c r="D152" s="31" t="s">
        <v>651</v>
      </c>
      <c r="E152" s="34" t="s">
        <v>652</v>
      </c>
      <c r="F152" s="31" t="s">
        <v>721</v>
      </c>
      <c r="G152" s="34">
        <v>4103</v>
      </c>
      <c r="H152" s="35" t="s">
        <v>821</v>
      </c>
      <c r="I152" s="11" t="s">
        <v>822</v>
      </c>
      <c r="J152" s="36" t="s">
        <v>823</v>
      </c>
      <c r="K152" s="11" t="s">
        <v>824</v>
      </c>
      <c r="L152" s="35" t="s">
        <v>825</v>
      </c>
      <c r="M152" s="35" t="s">
        <v>53</v>
      </c>
      <c r="N152" s="36" t="s">
        <v>826</v>
      </c>
      <c r="O152" s="30"/>
      <c r="P152" s="32"/>
      <c r="Q152" s="27"/>
      <c r="R152" s="27"/>
      <c r="S152" s="27"/>
      <c r="T152" s="27"/>
      <c r="U152" s="27"/>
      <c r="V152" s="27"/>
      <c r="W152" s="27"/>
      <c r="X152" s="27"/>
      <c r="Y152" s="27"/>
      <c r="Z152" s="27"/>
      <c r="AA152" s="27"/>
      <c r="AB152" s="78"/>
      <c r="AC152" s="78"/>
      <c r="AD152" s="78"/>
      <c r="AE152" s="78"/>
      <c r="AF152" s="78"/>
      <c r="AG152" s="27"/>
      <c r="AH152" s="27"/>
      <c r="AI152" s="27"/>
      <c r="AJ152" s="27"/>
      <c r="AK152" s="27"/>
      <c r="AL152" s="78"/>
      <c r="AM152" s="19">
        <f t="shared" si="2"/>
        <v>0</v>
      </c>
      <c r="AN152" s="61" t="s">
        <v>690</v>
      </c>
      <c r="AO152" s="56"/>
      <c r="AP152" s="56"/>
      <c r="AQ152" s="56"/>
      <c r="AR152" s="56"/>
    </row>
    <row r="153" spans="1:44" ht="39.950000000000003" customHeight="1" thickTop="1" thickBot="1" x14ac:dyDescent="0.3">
      <c r="A153" s="63">
        <v>1</v>
      </c>
      <c r="B153" s="159" t="s">
        <v>44</v>
      </c>
      <c r="C153" s="31" t="s">
        <v>827</v>
      </c>
      <c r="D153" s="31" t="s">
        <v>651</v>
      </c>
      <c r="E153" s="34" t="s">
        <v>652</v>
      </c>
      <c r="F153" s="31" t="s">
        <v>721</v>
      </c>
      <c r="G153" s="34">
        <v>4103</v>
      </c>
      <c r="H153" s="35" t="s">
        <v>821</v>
      </c>
      <c r="I153" s="11" t="s">
        <v>822</v>
      </c>
      <c r="J153" s="36" t="s">
        <v>823</v>
      </c>
      <c r="K153" s="11" t="s">
        <v>824</v>
      </c>
      <c r="L153" s="35" t="s">
        <v>825</v>
      </c>
      <c r="M153" s="35" t="s">
        <v>53</v>
      </c>
      <c r="N153" s="36" t="s">
        <v>828</v>
      </c>
      <c r="O153" s="30"/>
      <c r="P153" s="32"/>
      <c r="Q153" s="27"/>
      <c r="R153" s="27"/>
      <c r="S153" s="27"/>
      <c r="T153" s="27"/>
      <c r="U153" s="27"/>
      <c r="V153" s="27"/>
      <c r="W153" s="27"/>
      <c r="X153" s="27"/>
      <c r="Y153" s="27"/>
      <c r="Z153" s="27"/>
      <c r="AA153" s="27"/>
      <c r="AB153" s="78"/>
      <c r="AC153" s="78"/>
      <c r="AD153" s="78"/>
      <c r="AE153" s="78"/>
      <c r="AF153" s="78"/>
      <c r="AG153" s="27"/>
      <c r="AH153" s="27"/>
      <c r="AI153" s="27"/>
      <c r="AJ153" s="27"/>
      <c r="AK153" s="27"/>
      <c r="AL153" s="78"/>
      <c r="AM153" s="19">
        <f t="shared" si="2"/>
        <v>0</v>
      </c>
      <c r="AN153" s="61" t="s">
        <v>690</v>
      </c>
      <c r="AO153" s="56"/>
      <c r="AP153" s="56"/>
      <c r="AQ153" s="56"/>
      <c r="AR153" s="56"/>
    </row>
    <row r="154" spans="1:44" s="56" customFormat="1" ht="39.950000000000003" customHeight="1" thickTop="1" thickBot="1" x14ac:dyDescent="0.3">
      <c r="A154" s="63">
        <v>1</v>
      </c>
      <c r="B154" s="159" t="s">
        <v>44</v>
      </c>
      <c r="C154" s="31" t="s">
        <v>829</v>
      </c>
      <c r="D154" s="31" t="s">
        <v>651</v>
      </c>
      <c r="E154" s="34" t="s">
        <v>652</v>
      </c>
      <c r="F154" s="31" t="s">
        <v>721</v>
      </c>
      <c r="G154" s="34">
        <v>4103</v>
      </c>
      <c r="H154" s="35" t="s">
        <v>821</v>
      </c>
      <c r="I154" s="11" t="s">
        <v>822</v>
      </c>
      <c r="J154" s="36" t="s">
        <v>823</v>
      </c>
      <c r="K154" s="11" t="s">
        <v>824</v>
      </c>
      <c r="L154" s="35" t="s">
        <v>825</v>
      </c>
      <c r="M154" s="35" t="s">
        <v>53</v>
      </c>
      <c r="N154" s="36" t="s">
        <v>830</v>
      </c>
      <c r="O154" s="71" t="s">
        <v>831</v>
      </c>
      <c r="P154" s="72" t="s">
        <v>832</v>
      </c>
      <c r="Q154" s="27"/>
      <c r="R154" s="27"/>
      <c r="S154" s="27"/>
      <c r="T154" s="27"/>
      <c r="U154" s="27"/>
      <c r="V154" s="27"/>
      <c r="W154" s="27"/>
      <c r="X154" s="27"/>
      <c r="Y154" s="27"/>
      <c r="Z154" s="27"/>
      <c r="AA154" s="27"/>
      <c r="AB154" s="78"/>
      <c r="AC154" s="78"/>
      <c r="AD154" s="78"/>
      <c r="AE154" s="78"/>
      <c r="AF154" s="78"/>
      <c r="AG154" s="27"/>
      <c r="AH154" s="27"/>
      <c r="AI154" s="27"/>
      <c r="AJ154" s="27"/>
      <c r="AK154" s="27"/>
      <c r="AL154" s="78"/>
      <c r="AM154" s="19">
        <f t="shared" si="2"/>
        <v>0</v>
      </c>
      <c r="AN154" s="61" t="s">
        <v>690</v>
      </c>
    </row>
    <row r="155" spans="1:44" ht="39.950000000000003" customHeight="1" thickTop="1" thickBot="1" x14ac:dyDescent="0.3">
      <c r="A155" s="63"/>
      <c r="B155" s="159" t="s">
        <v>44</v>
      </c>
      <c r="C155" s="149" t="s">
        <v>192</v>
      </c>
      <c r="D155" s="31" t="s">
        <v>651</v>
      </c>
      <c r="E155" s="34" t="s">
        <v>652</v>
      </c>
      <c r="F155" s="31" t="s">
        <v>721</v>
      </c>
      <c r="G155" s="34">
        <v>4103</v>
      </c>
      <c r="H155" s="35" t="s">
        <v>833</v>
      </c>
      <c r="I155" s="11" t="s">
        <v>834</v>
      </c>
      <c r="J155" s="36" t="s">
        <v>835</v>
      </c>
      <c r="K155" s="11" t="s">
        <v>836</v>
      </c>
      <c r="L155" s="35" t="s">
        <v>837</v>
      </c>
      <c r="M155" s="35" t="s">
        <v>53</v>
      </c>
      <c r="N155" s="36" t="s">
        <v>838</v>
      </c>
      <c r="O155" s="71" t="s">
        <v>831</v>
      </c>
      <c r="P155" s="72" t="s">
        <v>832</v>
      </c>
      <c r="Q155" s="27"/>
      <c r="R155" s="27"/>
      <c r="S155" s="27"/>
      <c r="T155" s="27"/>
      <c r="U155" s="27"/>
      <c r="V155" s="27"/>
      <c r="W155" s="27"/>
      <c r="X155" s="27"/>
      <c r="Y155" s="27"/>
      <c r="Z155" s="27"/>
      <c r="AA155" s="27"/>
      <c r="AB155" s="78"/>
      <c r="AC155" s="78"/>
      <c r="AD155" s="78"/>
      <c r="AE155" s="78"/>
      <c r="AF155" s="78"/>
      <c r="AG155" s="27"/>
      <c r="AH155" s="27"/>
      <c r="AI155" s="27"/>
      <c r="AJ155" s="27"/>
      <c r="AK155" s="27"/>
      <c r="AL155" s="78"/>
      <c r="AM155" s="19">
        <f t="shared" si="2"/>
        <v>0</v>
      </c>
      <c r="AN155" s="61" t="s">
        <v>690</v>
      </c>
      <c r="AO155" s="56"/>
      <c r="AP155" s="56"/>
      <c r="AQ155" s="56"/>
      <c r="AR155" s="56"/>
    </row>
    <row r="156" spans="1:44" ht="39.950000000000003" customHeight="1" thickTop="1" thickBot="1" x14ac:dyDescent="0.3">
      <c r="A156" s="63">
        <v>1</v>
      </c>
      <c r="B156" s="159" t="s">
        <v>44</v>
      </c>
      <c r="C156" s="31" t="s">
        <v>839</v>
      </c>
      <c r="D156" s="31" t="s">
        <v>651</v>
      </c>
      <c r="E156" s="34" t="s">
        <v>652</v>
      </c>
      <c r="F156" s="31" t="s">
        <v>721</v>
      </c>
      <c r="G156" s="34">
        <v>4103</v>
      </c>
      <c r="H156" s="35" t="s">
        <v>840</v>
      </c>
      <c r="I156" s="11" t="s">
        <v>841</v>
      </c>
      <c r="J156" s="36" t="s">
        <v>842</v>
      </c>
      <c r="K156" s="11" t="s">
        <v>843</v>
      </c>
      <c r="L156" s="35" t="s">
        <v>844</v>
      </c>
      <c r="M156" s="35" t="s">
        <v>53</v>
      </c>
      <c r="N156" s="36" t="s">
        <v>845</v>
      </c>
      <c r="O156" s="30"/>
      <c r="P156" s="32"/>
      <c r="Q156" s="27"/>
      <c r="R156" s="27"/>
      <c r="S156" s="27"/>
      <c r="T156" s="27"/>
      <c r="U156" s="27"/>
      <c r="V156" s="27"/>
      <c r="W156" s="27"/>
      <c r="X156" s="27"/>
      <c r="Y156" s="27"/>
      <c r="Z156" s="27"/>
      <c r="AA156" s="27"/>
      <c r="AB156" s="78"/>
      <c r="AC156" s="78"/>
      <c r="AD156" s="78"/>
      <c r="AE156" s="78"/>
      <c r="AF156" s="78"/>
      <c r="AG156" s="27"/>
      <c r="AH156" s="27"/>
      <c r="AI156" s="27"/>
      <c r="AJ156" s="27"/>
      <c r="AK156" s="27"/>
      <c r="AL156" s="78"/>
      <c r="AM156" s="19">
        <f t="shared" si="2"/>
        <v>0</v>
      </c>
      <c r="AN156" s="61" t="s">
        <v>662</v>
      </c>
      <c r="AO156" s="56"/>
      <c r="AP156" s="56"/>
      <c r="AQ156" s="56"/>
      <c r="AR156" s="56"/>
    </row>
    <row r="157" spans="1:44" s="56" customFormat="1" ht="39.950000000000003" customHeight="1" thickTop="1" thickBot="1" x14ac:dyDescent="0.3">
      <c r="A157" s="63">
        <v>1</v>
      </c>
      <c r="B157" s="159" t="s">
        <v>44</v>
      </c>
      <c r="C157" s="31" t="s">
        <v>846</v>
      </c>
      <c r="D157" s="31" t="s">
        <v>651</v>
      </c>
      <c r="E157" s="34" t="s">
        <v>652</v>
      </c>
      <c r="F157" s="31" t="s">
        <v>721</v>
      </c>
      <c r="G157" s="34">
        <v>4103</v>
      </c>
      <c r="H157" s="35" t="s">
        <v>799</v>
      </c>
      <c r="I157" s="11" t="s">
        <v>800</v>
      </c>
      <c r="J157" s="36" t="s">
        <v>801</v>
      </c>
      <c r="K157" s="11" t="s">
        <v>802</v>
      </c>
      <c r="L157" s="35" t="s">
        <v>803</v>
      </c>
      <c r="M157" s="35" t="s">
        <v>53</v>
      </c>
      <c r="N157" s="36" t="s">
        <v>847</v>
      </c>
      <c r="O157" s="71" t="s">
        <v>831</v>
      </c>
      <c r="P157" s="72" t="s">
        <v>832</v>
      </c>
      <c r="Q157" s="27"/>
      <c r="R157" s="27"/>
      <c r="S157" s="27"/>
      <c r="T157" s="27"/>
      <c r="U157" s="27"/>
      <c r="V157" s="27"/>
      <c r="W157" s="27"/>
      <c r="X157" s="27"/>
      <c r="Y157" s="27"/>
      <c r="Z157" s="27"/>
      <c r="AA157" s="27"/>
      <c r="AB157" s="78"/>
      <c r="AC157" s="78"/>
      <c r="AD157" s="78"/>
      <c r="AE157" s="78"/>
      <c r="AF157" s="78"/>
      <c r="AG157" s="27"/>
      <c r="AH157" s="27"/>
      <c r="AI157" s="27"/>
      <c r="AJ157" s="27"/>
      <c r="AK157" s="27"/>
      <c r="AL157" s="78"/>
      <c r="AM157" s="19">
        <f t="shared" si="2"/>
        <v>0</v>
      </c>
      <c r="AN157" s="61" t="s">
        <v>690</v>
      </c>
    </row>
    <row r="158" spans="1:44" ht="39.950000000000003" customHeight="1" thickTop="1" thickBot="1" x14ac:dyDescent="0.3">
      <c r="A158" s="63">
        <v>1</v>
      </c>
      <c r="B158" s="159" t="s">
        <v>44</v>
      </c>
      <c r="C158" s="31" t="s">
        <v>848</v>
      </c>
      <c r="D158" s="31" t="s">
        <v>651</v>
      </c>
      <c r="E158" s="34" t="s">
        <v>652</v>
      </c>
      <c r="F158" s="31" t="s">
        <v>849</v>
      </c>
      <c r="G158" s="34">
        <v>4101</v>
      </c>
      <c r="H158" s="35" t="s">
        <v>395</v>
      </c>
      <c r="I158" s="11" t="s">
        <v>850</v>
      </c>
      <c r="J158" s="36" t="s">
        <v>851</v>
      </c>
      <c r="K158" s="11" t="s">
        <v>852</v>
      </c>
      <c r="L158" s="35" t="s">
        <v>853</v>
      </c>
      <c r="M158" s="35" t="s">
        <v>53</v>
      </c>
      <c r="N158" s="36" t="s">
        <v>854</v>
      </c>
      <c r="O158" s="30"/>
      <c r="P158" s="32"/>
      <c r="Q158" s="27"/>
      <c r="R158" s="27"/>
      <c r="S158" s="27"/>
      <c r="T158" s="27"/>
      <c r="U158" s="27"/>
      <c r="V158" s="27"/>
      <c r="W158" s="27"/>
      <c r="X158" s="27"/>
      <c r="Y158" s="27"/>
      <c r="Z158" s="27"/>
      <c r="AA158" s="27"/>
      <c r="AB158" s="78"/>
      <c r="AC158" s="78"/>
      <c r="AD158" s="78"/>
      <c r="AE158" s="78"/>
      <c r="AF158" s="78"/>
      <c r="AG158" s="27"/>
      <c r="AH158" s="27"/>
      <c r="AI158" s="27"/>
      <c r="AJ158" s="27"/>
      <c r="AK158" s="27"/>
      <c r="AL158" s="78"/>
      <c r="AM158" s="19">
        <f t="shared" si="2"/>
        <v>0</v>
      </c>
      <c r="AN158" s="61" t="s">
        <v>662</v>
      </c>
      <c r="AO158" s="56"/>
      <c r="AP158" s="56"/>
      <c r="AQ158" s="56"/>
      <c r="AR158" s="56"/>
    </row>
    <row r="159" spans="1:44" ht="39.950000000000003" customHeight="1" thickTop="1" thickBot="1" x14ac:dyDescent="0.3">
      <c r="A159" s="63">
        <v>1</v>
      </c>
      <c r="B159" s="159" t="s">
        <v>44</v>
      </c>
      <c r="C159" s="31" t="s">
        <v>855</v>
      </c>
      <c r="D159" s="31" t="s">
        <v>651</v>
      </c>
      <c r="E159" s="34" t="s">
        <v>652</v>
      </c>
      <c r="F159" s="31" t="s">
        <v>849</v>
      </c>
      <c r="G159" s="34">
        <v>4101</v>
      </c>
      <c r="H159" s="35" t="s">
        <v>856</v>
      </c>
      <c r="I159" s="11" t="s">
        <v>857</v>
      </c>
      <c r="J159" s="36" t="s">
        <v>858</v>
      </c>
      <c r="K159" s="11" t="s">
        <v>859</v>
      </c>
      <c r="L159" s="35" t="s">
        <v>860</v>
      </c>
      <c r="M159" s="35" t="s">
        <v>53</v>
      </c>
      <c r="N159" s="36" t="s">
        <v>861</v>
      </c>
      <c r="O159" s="71" t="s">
        <v>862</v>
      </c>
      <c r="P159" s="72" t="s">
        <v>863</v>
      </c>
      <c r="Q159" s="27"/>
      <c r="R159" s="27"/>
      <c r="S159" s="27"/>
      <c r="T159" s="27"/>
      <c r="U159" s="27"/>
      <c r="V159" s="27"/>
      <c r="W159" s="27"/>
      <c r="X159" s="27"/>
      <c r="Y159" s="27"/>
      <c r="Z159" s="27">
        <f>21000000</f>
        <v>21000000</v>
      </c>
      <c r="AA159" s="27"/>
      <c r="AB159" s="78"/>
      <c r="AC159" s="78"/>
      <c r="AD159" s="78"/>
      <c r="AE159" s="78"/>
      <c r="AF159" s="78"/>
      <c r="AG159" s="27"/>
      <c r="AH159" s="27"/>
      <c r="AI159" s="27"/>
      <c r="AJ159" s="27"/>
      <c r="AK159" s="27"/>
      <c r="AL159" s="78"/>
      <c r="AM159" s="19">
        <f t="shared" si="2"/>
        <v>21000000</v>
      </c>
      <c r="AN159" s="61" t="s">
        <v>662</v>
      </c>
      <c r="AO159" s="56"/>
      <c r="AP159" s="56"/>
      <c r="AQ159" s="56"/>
      <c r="AR159" s="56"/>
    </row>
    <row r="160" spans="1:44" ht="39.950000000000003" customHeight="1" thickTop="1" thickBot="1" x14ac:dyDescent="0.3">
      <c r="A160" s="63">
        <v>1</v>
      </c>
      <c r="B160" s="159" t="s">
        <v>44</v>
      </c>
      <c r="C160" s="31" t="s">
        <v>864</v>
      </c>
      <c r="D160" s="31" t="s">
        <v>651</v>
      </c>
      <c r="E160" s="34" t="s">
        <v>652</v>
      </c>
      <c r="F160" s="31" t="s">
        <v>849</v>
      </c>
      <c r="G160" s="34">
        <v>4101</v>
      </c>
      <c r="H160" s="35" t="s">
        <v>865</v>
      </c>
      <c r="I160" s="11" t="s">
        <v>866</v>
      </c>
      <c r="J160" s="36" t="s">
        <v>867</v>
      </c>
      <c r="K160" s="11" t="s">
        <v>868</v>
      </c>
      <c r="L160" s="35" t="s">
        <v>869</v>
      </c>
      <c r="M160" s="35" t="s">
        <v>53</v>
      </c>
      <c r="N160" s="36" t="s">
        <v>870</v>
      </c>
      <c r="O160" s="71" t="s">
        <v>862</v>
      </c>
      <c r="P160" s="72" t="s">
        <v>863</v>
      </c>
      <c r="Q160" s="27"/>
      <c r="R160" s="27"/>
      <c r="S160" s="27"/>
      <c r="T160" s="27"/>
      <c r="U160" s="27"/>
      <c r="V160" s="27"/>
      <c r="W160" s="27"/>
      <c r="X160" s="27"/>
      <c r="Y160" s="27"/>
      <c r="Z160" s="27">
        <f>1000000</f>
        <v>1000000</v>
      </c>
      <c r="AA160" s="27"/>
      <c r="AB160" s="78"/>
      <c r="AC160" s="78"/>
      <c r="AD160" s="78"/>
      <c r="AE160" s="78"/>
      <c r="AF160" s="78"/>
      <c r="AG160" s="27"/>
      <c r="AH160" s="27"/>
      <c r="AI160" s="27"/>
      <c r="AJ160" s="27"/>
      <c r="AK160" s="27"/>
      <c r="AL160" s="78"/>
      <c r="AM160" s="19">
        <f t="shared" si="2"/>
        <v>1000000</v>
      </c>
      <c r="AN160" s="61" t="s">
        <v>662</v>
      </c>
      <c r="AO160" s="56"/>
      <c r="AP160" s="56"/>
      <c r="AQ160" s="56"/>
      <c r="AR160" s="56"/>
    </row>
    <row r="161" spans="1:44" ht="39.950000000000003" customHeight="1" thickTop="1" thickBot="1" x14ac:dyDescent="0.3">
      <c r="A161" s="63">
        <v>1</v>
      </c>
      <c r="B161" s="159" t="s">
        <v>44</v>
      </c>
      <c r="C161" s="31" t="s">
        <v>871</v>
      </c>
      <c r="D161" s="31" t="s">
        <v>651</v>
      </c>
      <c r="E161" s="34" t="s">
        <v>652</v>
      </c>
      <c r="F161" s="31" t="s">
        <v>849</v>
      </c>
      <c r="G161" s="34">
        <v>4101</v>
      </c>
      <c r="H161" s="35" t="s">
        <v>872</v>
      </c>
      <c r="I161" s="11" t="s">
        <v>873</v>
      </c>
      <c r="J161" s="36" t="s">
        <v>874</v>
      </c>
      <c r="K161" s="11" t="s">
        <v>875</v>
      </c>
      <c r="L161" s="35" t="s">
        <v>876</v>
      </c>
      <c r="M161" s="35" t="s">
        <v>53</v>
      </c>
      <c r="N161" s="36" t="s">
        <v>877</v>
      </c>
      <c r="O161" s="71" t="s">
        <v>862</v>
      </c>
      <c r="P161" s="72" t="s">
        <v>863</v>
      </c>
      <c r="Q161" s="27"/>
      <c r="R161" s="27"/>
      <c r="S161" s="27"/>
      <c r="T161" s="27"/>
      <c r="U161" s="27"/>
      <c r="V161" s="27"/>
      <c r="W161" s="27"/>
      <c r="X161" s="27"/>
      <c r="Y161" s="27"/>
      <c r="Z161" s="27">
        <f>5000000</f>
        <v>5000000</v>
      </c>
      <c r="AA161" s="27"/>
      <c r="AB161" s="78"/>
      <c r="AC161" s="78"/>
      <c r="AD161" s="78"/>
      <c r="AE161" s="78"/>
      <c r="AF161" s="78"/>
      <c r="AG161" s="27"/>
      <c r="AH161" s="27"/>
      <c r="AI161" s="27"/>
      <c r="AJ161" s="27"/>
      <c r="AK161" s="27"/>
      <c r="AL161" s="78"/>
      <c r="AM161" s="19">
        <f t="shared" si="2"/>
        <v>5000000</v>
      </c>
      <c r="AN161" s="61" t="s">
        <v>662</v>
      </c>
      <c r="AO161" s="56"/>
      <c r="AP161" s="56"/>
      <c r="AQ161" s="56"/>
      <c r="AR161" s="56"/>
    </row>
    <row r="162" spans="1:44" ht="39.950000000000003" customHeight="1" thickTop="1" thickBot="1" x14ac:dyDescent="0.3">
      <c r="A162" s="63">
        <v>1</v>
      </c>
      <c r="B162" s="159" t="s">
        <v>44</v>
      </c>
      <c r="C162" s="31" t="s">
        <v>878</v>
      </c>
      <c r="D162" s="31" t="s">
        <v>651</v>
      </c>
      <c r="E162" s="34" t="s">
        <v>652</v>
      </c>
      <c r="F162" s="31" t="s">
        <v>849</v>
      </c>
      <c r="G162" s="34">
        <v>4101</v>
      </c>
      <c r="H162" s="35" t="s">
        <v>856</v>
      </c>
      <c r="I162" s="11" t="s">
        <v>857</v>
      </c>
      <c r="J162" s="36" t="s">
        <v>858</v>
      </c>
      <c r="K162" s="11" t="s">
        <v>879</v>
      </c>
      <c r="L162" s="35" t="s">
        <v>880</v>
      </c>
      <c r="M162" s="35" t="s">
        <v>53</v>
      </c>
      <c r="N162" s="36" t="s">
        <v>881</v>
      </c>
      <c r="O162" s="30"/>
      <c r="P162" s="32"/>
      <c r="Q162" s="27"/>
      <c r="R162" s="27"/>
      <c r="S162" s="27"/>
      <c r="T162" s="27"/>
      <c r="U162" s="27"/>
      <c r="V162" s="27"/>
      <c r="W162" s="27"/>
      <c r="X162" s="27"/>
      <c r="Y162" s="27"/>
      <c r="Z162" s="27"/>
      <c r="AA162" s="27"/>
      <c r="AB162" s="78"/>
      <c r="AC162" s="78"/>
      <c r="AD162" s="78"/>
      <c r="AE162" s="78"/>
      <c r="AF162" s="78"/>
      <c r="AG162" s="27"/>
      <c r="AH162" s="27"/>
      <c r="AI162" s="27"/>
      <c r="AJ162" s="27"/>
      <c r="AK162" s="27"/>
      <c r="AL162" s="78"/>
      <c r="AM162" s="19">
        <f t="shared" si="2"/>
        <v>0</v>
      </c>
      <c r="AN162" s="61" t="s">
        <v>662</v>
      </c>
      <c r="AO162" s="56"/>
      <c r="AP162" s="56"/>
      <c r="AQ162" s="56"/>
      <c r="AR162" s="56"/>
    </row>
    <row r="163" spans="1:44" ht="39.950000000000003" customHeight="1" thickTop="1" thickBot="1" x14ac:dyDescent="0.3">
      <c r="A163" s="63">
        <v>1</v>
      </c>
      <c r="B163" s="159" t="s">
        <v>44</v>
      </c>
      <c r="C163" s="31" t="s">
        <v>882</v>
      </c>
      <c r="D163" s="31" t="s">
        <v>651</v>
      </c>
      <c r="E163" s="34" t="s">
        <v>652</v>
      </c>
      <c r="F163" s="31" t="s">
        <v>721</v>
      </c>
      <c r="G163" s="34">
        <v>4101</v>
      </c>
      <c r="H163" s="35" t="s">
        <v>883</v>
      </c>
      <c r="I163" s="11" t="s">
        <v>884</v>
      </c>
      <c r="J163" s="36" t="s">
        <v>885</v>
      </c>
      <c r="K163" s="11" t="s">
        <v>886</v>
      </c>
      <c r="L163" s="35" t="s">
        <v>887</v>
      </c>
      <c r="M163" s="35" t="s">
        <v>53</v>
      </c>
      <c r="N163" s="36" t="s">
        <v>888</v>
      </c>
      <c r="O163" s="101"/>
      <c r="P163" s="102"/>
      <c r="Q163" s="27"/>
      <c r="R163" s="27"/>
      <c r="S163" s="27"/>
      <c r="T163" s="27"/>
      <c r="U163" s="27"/>
      <c r="V163" s="27"/>
      <c r="W163" s="27"/>
      <c r="X163" s="27"/>
      <c r="Y163" s="27"/>
      <c r="Z163" s="27">
        <f>2000000</f>
        <v>2000000</v>
      </c>
      <c r="AA163" s="27"/>
      <c r="AB163" s="78"/>
      <c r="AC163" s="78"/>
      <c r="AD163" s="78"/>
      <c r="AE163" s="78"/>
      <c r="AF163" s="78"/>
      <c r="AG163" s="27"/>
      <c r="AH163" s="27"/>
      <c r="AI163" s="27"/>
      <c r="AJ163" s="27"/>
      <c r="AK163" s="27"/>
      <c r="AL163" s="78"/>
      <c r="AM163" s="19">
        <f t="shared" si="2"/>
        <v>2000000</v>
      </c>
      <c r="AN163" s="61" t="s">
        <v>662</v>
      </c>
      <c r="AO163" s="56"/>
      <c r="AP163" s="56"/>
      <c r="AQ163" s="56"/>
      <c r="AR163" s="56"/>
    </row>
    <row r="164" spans="1:44" ht="39.950000000000003" customHeight="1" thickTop="1" thickBot="1" x14ac:dyDescent="0.3">
      <c r="A164" s="63"/>
      <c r="B164" s="159" t="s">
        <v>44</v>
      </c>
      <c r="C164" s="31" t="s">
        <v>889</v>
      </c>
      <c r="D164" s="31" t="s">
        <v>651</v>
      </c>
      <c r="E164" s="34" t="s">
        <v>652</v>
      </c>
      <c r="F164" s="31" t="s">
        <v>849</v>
      </c>
      <c r="G164" s="34">
        <v>4101</v>
      </c>
      <c r="H164" s="35" t="s">
        <v>890</v>
      </c>
      <c r="I164" s="11" t="s">
        <v>891</v>
      </c>
      <c r="J164" s="36" t="s">
        <v>892</v>
      </c>
      <c r="K164" s="11" t="s">
        <v>893</v>
      </c>
      <c r="L164" s="35" t="s">
        <v>894</v>
      </c>
      <c r="M164" s="35" t="s">
        <v>53</v>
      </c>
      <c r="N164" s="36" t="s">
        <v>895</v>
      </c>
      <c r="O164" s="71" t="s">
        <v>862</v>
      </c>
      <c r="P164" s="72" t="s">
        <v>863</v>
      </c>
      <c r="Q164" s="27"/>
      <c r="R164" s="27"/>
      <c r="S164" s="27"/>
      <c r="T164" s="27"/>
      <c r="U164" s="27"/>
      <c r="V164" s="27"/>
      <c r="W164" s="27"/>
      <c r="X164" s="27"/>
      <c r="Y164" s="27"/>
      <c r="Z164" s="27">
        <f>1000000</f>
        <v>1000000</v>
      </c>
      <c r="AA164" s="27"/>
      <c r="AB164" s="78"/>
      <c r="AC164" s="78"/>
      <c r="AD164" s="78"/>
      <c r="AE164" s="78"/>
      <c r="AF164" s="78"/>
      <c r="AG164" s="27"/>
      <c r="AH164" s="27"/>
      <c r="AI164" s="27"/>
      <c r="AJ164" s="27"/>
      <c r="AK164" s="27"/>
      <c r="AL164" s="78"/>
      <c r="AM164" s="19">
        <f t="shared" si="2"/>
        <v>1000000</v>
      </c>
      <c r="AN164" s="61" t="s">
        <v>662</v>
      </c>
      <c r="AO164" s="99"/>
      <c r="AP164" s="56"/>
      <c r="AQ164" s="56"/>
      <c r="AR164" s="56"/>
    </row>
    <row r="165" spans="1:44" ht="39.950000000000003" customHeight="1" thickTop="1" thickBot="1" x14ac:dyDescent="0.3">
      <c r="A165" s="63">
        <v>1</v>
      </c>
      <c r="B165" s="159" t="s">
        <v>44</v>
      </c>
      <c r="C165" s="149" t="s">
        <v>192</v>
      </c>
      <c r="D165" s="31" t="s">
        <v>651</v>
      </c>
      <c r="E165" s="34" t="s">
        <v>652</v>
      </c>
      <c r="F165" s="31" t="s">
        <v>849</v>
      </c>
      <c r="G165" s="34" t="s">
        <v>896</v>
      </c>
      <c r="H165" s="35" t="s">
        <v>890</v>
      </c>
      <c r="I165" s="11" t="s">
        <v>891</v>
      </c>
      <c r="J165" s="36" t="s">
        <v>892</v>
      </c>
      <c r="K165" s="11" t="s">
        <v>893</v>
      </c>
      <c r="L165" s="35" t="s">
        <v>894</v>
      </c>
      <c r="M165" s="35" t="s">
        <v>53</v>
      </c>
      <c r="N165" s="36" t="s">
        <v>897</v>
      </c>
      <c r="O165" s="101"/>
      <c r="P165" s="102"/>
      <c r="Q165" s="27"/>
      <c r="R165" s="27"/>
      <c r="S165" s="27"/>
      <c r="T165" s="27"/>
      <c r="U165" s="27"/>
      <c r="V165" s="27"/>
      <c r="W165" s="27"/>
      <c r="X165" s="27"/>
      <c r="Y165" s="27"/>
      <c r="Z165" s="27"/>
      <c r="AA165" s="27"/>
      <c r="AB165" s="78"/>
      <c r="AC165" s="78"/>
      <c r="AD165" s="78"/>
      <c r="AE165" s="78"/>
      <c r="AF165" s="78"/>
      <c r="AG165" s="27"/>
      <c r="AH165" s="27"/>
      <c r="AI165" s="27"/>
      <c r="AJ165" s="27"/>
      <c r="AK165" s="27"/>
      <c r="AL165" s="78"/>
      <c r="AM165" s="19">
        <f t="shared" si="2"/>
        <v>0</v>
      </c>
      <c r="AN165" s="61" t="s">
        <v>662</v>
      </c>
      <c r="AO165" s="213"/>
      <c r="AP165" s="56"/>
      <c r="AQ165" s="99"/>
      <c r="AR165" s="56"/>
    </row>
    <row r="166" spans="1:44" ht="39.950000000000003" customHeight="1" thickTop="1" x14ac:dyDescent="0.25">
      <c r="A166" s="63">
        <v>1</v>
      </c>
      <c r="B166" s="159" t="s">
        <v>44</v>
      </c>
      <c r="C166" s="31" t="s">
        <v>898</v>
      </c>
      <c r="D166" s="31" t="s">
        <v>899</v>
      </c>
      <c r="E166" s="44">
        <v>12</v>
      </c>
      <c r="F166" s="31" t="s">
        <v>900</v>
      </c>
      <c r="G166" s="46">
        <v>1206</v>
      </c>
      <c r="H166" s="31" t="s">
        <v>901</v>
      </c>
      <c r="I166" s="46" t="s">
        <v>902</v>
      </c>
      <c r="J166" s="31" t="s">
        <v>903</v>
      </c>
      <c r="K166" s="34" t="s">
        <v>904</v>
      </c>
      <c r="L166" s="31" t="s">
        <v>905</v>
      </c>
      <c r="M166" s="31" t="s">
        <v>53</v>
      </c>
      <c r="N166" s="36" t="s">
        <v>906</v>
      </c>
      <c r="O166" s="68" t="s">
        <v>907</v>
      </c>
      <c r="P166" s="72" t="s">
        <v>908</v>
      </c>
      <c r="Q166" s="163"/>
      <c r="R166" s="163"/>
      <c r="S166" s="163"/>
      <c r="T166" s="163"/>
      <c r="U166" s="163"/>
      <c r="V166" s="163"/>
      <c r="W166" s="163"/>
      <c r="X166" s="163"/>
      <c r="Y166" s="163"/>
      <c r="Z166" s="27">
        <f>20000000</f>
        <v>20000000</v>
      </c>
      <c r="AA166" s="163"/>
      <c r="AB166" s="163"/>
      <c r="AC166" s="163"/>
      <c r="AD166" s="163"/>
      <c r="AE166" s="163"/>
      <c r="AF166" s="163"/>
      <c r="AG166" s="163"/>
      <c r="AH166" s="163"/>
      <c r="AI166" s="163"/>
      <c r="AJ166" s="163"/>
      <c r="AK166" s="163"/>
      <c r="AL166" s="163"/>
      <c r="AM166" s="19">
        <f t="shared" si="2"/>
        <v>20000000</v>
      </c>
      <c r="AN166" s="61" t="s">
        <v>662</v>
      </c>
      <c r="AO166" s="100"/>
      <c r="AP166" s="214"/>
      <c r="AQ166" s="215"/>
      <c r="AR166" s="56"/>
    </row>
    <row r="167" spans="1:44" ht="39.950000000000003" customHeight="1" x14ac:dyDescent="0.25">
      <c r="A167" s="97">
        <v>2</v>
      </c>
      <c r="B167" s="184" t="s">
        <v>909</v>
      </c>
      <c r="C167" s="31" t="s">
        <v>910</v>
      </c>
      <c r="D167" s="31" t="s">
        <v>911</v>
      </c>
      <c r="E167" s="34">
        <v>17</v>
      </c>
      <c r="F167" s="31" t="s">
        <v>912</v>
      </c>
      <c r="G167" s="34">
        <v>1702</v>
      </c>
      <c r="H167" s="52" t="s">
        <v>913</v>
      </c>
      <c r="I167" s="74" t="s">
        <v>914</v>
      </c>
      <c r="J167" s="52" t="s">
        <v>915</v>
      </c>
      <c r="K167" s="74" t="s">
        <v>916</v>
      </c>
      <c r="L167" s="52" t="s">
        <v>917</v>
      </c>
      <c r="M167" s="52" t="s">
        <v>53</v>
      </c>
      <c r="N167" s="35" t="s">
        <v>918</v>
      </c>
      <c r="O167" s="185"/>
      <c r="P167" s="186"/>
      <c r="Q167" s="27"/>
      <c r="R167" s="27"/>
      <c r="S167" s="27"/>
      <c r="T167" s="27"/>
      <c r="U167" s="27"/>
      <c r="V167" s="27"/>
      <c r="W167" s="27"/>
      <c r="X167" s="89"/>
      <c r="Y167" s="27"/>
      <c r="Z167" s="27"/>
      <c r="AA167" s="27"/>
      <c r="AB167" s="78"/>
      <c r="AC167" s="78"/>
      <c r="AD167" s="78"/>
      <c r="AE167" s="78"/>
      <c r="AF167" s="78"/>
      <c r="AG167" s="27"/>
      <c r="AH167" s="27"/>
      <c r="AI167" s="27"/>
      <c r="AJ167" s="27"/>
      <c r="AK167" s="27"/>
      <c r="AL167" s="78"/>
      <c r="AM167" s="19">
        <f t="shared" si="2"/>
        <v>0</v>
      </c>
      <c r="AN167" s="61" t="s">
        <v>919</v>
      </c>
      <c r="AO167" s="56"/>
      <c r="AP167" s="56"/>
      <c r="AQ167" s="56"/>
      <c r="AR167" s="56"/>
    </row>
    <row r="168" spans="1:44" ht="39.950000000000003" customHeight="1" x14ac:dyDescent="0.25">
      <c r="A168" s="97">
        <v>2</v>
      </c>
      <c r="B168" s="184" t="s">
        <v>909</v>
      </c>
      <c r="C168" s="31" t="s">
        <v>920</v>
      </c>
      <c r="D168" s="31" t="s">
        <v>911</v>
      </c>
      <c r="E168" s="34">
        <v>17</v>
      </c>
      <c r="F168" s="31" t="s">
        <v>912</v>
      </c>
      <c r="G168" s="34">
        <v>1702</v>
      </c>
      <c r="H168" s="52" t="s">
        <v>921</v>
      </c>
      <c r="I168" s="74" t="s">
        <v>922</v>
      </c>
      <c r="J168" s="52" t="s">
        <v>923</v>
      </c>
      <c r="K168" s="74" t="s">
        <v>924</v>
      </c>
      <c r="L168" s="52" t="s">
        <v>925</v>
      </c>
      <c r="M168" s="52" t="s">
        <v>53</v>
      </c>
      <c r="N168" s="52" t="s">
        <v>926</v>
      </c>
      <c r="O168" s="185"/>
      <c r="P168" s="186"/>
      <c r="Q168" s="27"/>
      <c r="R168" s="27"/>
      <c r="S168" s="27"/>
      <c r="T168" s="27"/>
      <c r="U168" s="27"/>
      <c r="V168" s="27"/>
      <c r="W168" s="27"/>
      <c r="X168" s="27"/>
      <c r="Y168" s="27"/>
      <c r="Z168" s="27"/>
      <c r="AA168" s="27"/>
      <c r="AB168" s="78"/>
      <c r="AC168" s="78"/>
      <c r="AD168" s="78"/>
      <c r="AE168" s="78"/>
      <c r="AF168" s="78"/>
      <c r="AG168" s="27"/>
      <c r="AH168" s="27"/>
      <c r="AI168" s="27"/>
      <c r="AJ168" s="27"/>
      <c r="AK168" s="27"/>
      <c r="AL168" s="78"/>
      <c r="AM168" s="19">
        <f t="shared" si="2"/>
        <v>0</v>
      </c>
      <c r="AN168" s="61" t="s">
        <v>919</v>
      </c>
      <c r="AO168" s="56"/>
      <c r="AP168" s="56"/>
      <c r="AQ168" s="56"/>
      <c r="AR168" s="56"/>
    </row>
    <row r="169" spans="1:44" ht="39.950000000000003" customHeight="1" x14ac:dyDescent="0.25">
      <c r="A169" s="97">
        <v>2</v>
      </c>
      <c r="B169" s="184" t="s">
        <v>909</v>
      </c>
      <c r="C169" s="31" t="s">
        <v>927</v>
      </c>
      <c r="D169" s="31" t="s">
        <v>911</v>
      </c>
      <c r="E169" s="34">
        <v>17</v>
      </c>
      <c r="F169" s="31" t="s">
        <v>912</v>
      </c>
      <c r="G169" s="34">
        <v>1702</v>
      </c>
      <c r="H169" s="52" t="s">
        <v>921</v>
      </c>
      <c r="I169" s="74" t="s">
        <v>922</v>
      </c>
      <c r="J169" s="52" t="s">
        <v>923</v>
      </c>
      <c r="K169" s="74" t="s">
        <v>924</v>
      </c>
      <c r="L169" s="52" t="s">
        <v>925</v>
      </c>
      <c r="M169" s="52" t="s">
        <v>53</v>
      </c>
      <c r="N169" s="52" t="s">
        <v>928</v>
      </c>
      <c r="O169" s="185"/>
      <c r="P169" s="186"/>
      <c r="Q169" s="27"/>
      <c r="R169" s="27"/>
      <c r="S169" s="27"/>
      <c r="T169" s="27"/>
      <c r="U169" s="27"/>
      <c r="V169" s="27"/>
      <c r="W169" s="27"/>
      <c r="X169" s="27"/>
      <c r="Y169" s="27"/>
      <c r="Z169" s="27"/>
      <c r="AA169" s="78"/>
      <c r="AB169" s="78"/>
      <c r="AC169" s="78"/>
      <c r="AD169" s="78"/>
      <c r="AE169" s="78"/>
      <c r="AF169" s="78"/>
      <c r="AG169" s="27"/>
      <c r="AH169" s="27"/>
      <c r="AI169" s="27"/>
      <c r="AJ169" s="27"/>
      <c r="AK169" s="27"/>
      <c r="AL169" s="78"/>
      <c r="AM169" s="19">
        <f t="shared" si="2"/>
        <v>0</v>
      </c>
      <c r="AN169" s="61" t="s">
        <v>919</v>
      </c>
      <c r="AO169" s="56"/>
      <c r="AP169" s="56"/>
      <c r="AQ169" s="56"/>
      <c r="AR169" s="56"/>
    </row>
    <row r="170" spans="1:44" ht="39.950000000000003" customHeight="1" x14ac:dyDescent="0.25">
      <c r="A170" s="97">
        <v>2</v>
      </c>
      <c r="B170" s="184" t="s">
        <v>909</v>
      </c>
      <c r="C170" s="31" t="s">
        <v>929</v>
      </c>
      <c r="D170" s="31" t="s">
        <v>911</v>
      </c>
      <c r="E170" s="34">
        <v>17</v>
      </c>
      <c r="F170" s="31" t="s">
        <v>912</v>
      </c>
      <c r="G170" s="34">
        <v>1702</v>
      </c>
      <c r="H170" s="52" t="s">
        <v>921</v>
      </c>
      <c r="I170" s="74" t="s">
        <v>922</v>
      </c>
      <c r="J170" s="52" t="s">
        <v>923</v>
      </c>
      <c r="K170" s="74" t="s">
        <v>924</v>
      </c>
      <c r="L170" s="52" t="s">
        <v>925</v>
      </c>
      <c r="M170" s="52" t="s">
        <v>53</v>
      </c>
      <c r="N170" s="52" t="s">
        <v>930</v>
      </c>
      <c r="O170" s="185"/>
      <c r="P170" s="186"/>
      <c r="Q170" s="27"/>
      <c r="R170" s="27"/>
      <c r="S170" s="27"/>
      <c r="T170" s="27"/>
      <c r="U170" s="27"/>
      <c r="V170" s="27"/>
      <c r="W170" s="27"/>
      <c r="X170" s="27"/>
      <c r="Y170" s="27"/>
      <c r="Z170" s="27"/>
      <c r="AA170" s="27"/>
      <c r="AB170" s="78"/>
      <c r="AC170" s="78"/>
      <c r="AD170" s="78"/>
      <c r="AE170" s="78"/>
      <c r="AF170" s="78"/>
      <c r="AG170" s="27"/>
      <c r="AH170" s="27"/>
      <c r="AI170" s="27"/>
      <c r="AJ170" s="27"/>
      <c r="AK170" s="27"/>
      <c r="AL170" s="78"/>
      <c r="AM170" s="19">
        <f t="shared" si="2"/>
        <v>0</v>
      </c>
      <c r="AN170" s="61" t="s">
        <v>919</v>
      </c>
      <c r="AO170" s="56"/>
      <c r="AP170" s="56"/>
      <c r="AQ170" s="56"/>
      <c r="AR170" s="56"/>
    </row>
    <row r="171" spans="1:44" ht="39.950000000000003" customHeight="1" x14ac:dyDescent="0.25">
      <c r="A171" s="97">
        <v>2</v>
      </c>
      <c r="B171" s="184" t="s">
        <v>909</v>
      </c>
      <c r="C171" s="31" t="s">
        <v>931</v>
      </c>
      <c r="D171" s="31" t="s">
        <v>911</v>
      </c>
      <c r="E171" s="34">
        <v>17</v>
      </c>
      <c r="F171" s="31" t="s">
        <v>912</v>
      </c>
      <c r="G171" s="34">
        <v>1702</v>
      </c>
      <c r="H171" s="52" t="s">
        <v>921</v>
      </c>
      <c r="I171" s="74" t="s">
        <v>922</v>
      </c>
      <c r="J171" s="52" t="s">
        <v>923</v>
      </c>
      <c r="K171" s="74" t="s">
        <v>924</v>
      </c>
      <c r="L171" s="52" t="s">
        <v>925</v>
      </c>
      <c r="M171" s="52" t="s">
        <v>53</v>
      </c>
      <c r="N171" s="35" t="s">
        <v>932</v>
      </c>
      <c r="O171" s="71" t="s">
        <v>933</v>
      </c>
      <c r="P171" s="72" t="s">
        <v>934</v>
      </c>
      <c r="Q171" s="27"/>
      <c r="R171" s="27"/>
      <c r="S171" s="27"/>
      <c r="T171" s="27"/>
      <c r="U171" s="27"/>
      <c r="V171" s="27"/>
      <c r="W171" s="27"/>
      <c r="X171" s="18">
        <f>216569529.73</f>
        <v>216569529.72999999</v>
      </c>
      <c r="Y171" s="27"/>
      <c r="Z171" s="27"/>
      <c r="AA171" s="27"/>
      <c r="AB171" s="78"/>
      <c r="AC171" s="78"/>
      <c r="AD171" s="78"/>
      <c r="AE171" s="78"/>
      <c r="AF171" s="78"/>
      <c r="AG171" s="27"/>
      <c r="AH171" s="27"/>
      <c r="AI171" s="27"/>
      <c r="AJ171" s="27"/>
      <c r="AK171" s="27"/>
      <c r="AL171" s="78"/>
      <c r="AM171" s="19">
        <f t="shared" si="2"/>
        <v>216569529.72999999</v>
      </c>
      <c r="AN171" s="61" t="s">
        <v>919</v>
      </c>
      <c r="AO171" s="56"/>
      <c r="AP171" s="56"/>
      <c r="AQ171" s="56"/>
      <c r="AR171" s="56"/>
    </row>
    <row r="172" spans="1:44" ht="39.950000000000003" customHeight="1" x14ac:dyDescent="0.25">
      <c r="A172" s="97">
        <v>2</v>
      </c>
      <c r="B172" s="184" t="s">
        <v>909</v>
      </c>
      <c r="C172" s="31" t="s">
        <v>935</v>
      </c>
      <c r="D172" s="31" t="s">
        <v>911</v>
      </c>
      <c r="E172" s="34">
        <v>17</v>
      </c>
      <c r="F172" s="31" t="s">
        <v>912</v>
      </c>
      <c r="G172" s="34">
        <v>1702</v>
      </c>
      <c r="H172" s="52" t="s">
        <v>921</v>
      </c>
      <c r="I172" s="74" t="s">
        <v>922</v>
      </c>
      <c r="J172" s="52" t="s">
        <v>923</v>
      </c>
      <c r="K172" s="74" t="s">
        <v>924</v>
      </c>
      <c r="L172" s="52" t="s">
        <v>925</v>
      </c>
      <c r="M172" s="52" t="s">
        <v>53</v>
      </c>
      <c r="N172" s="52" t="s">
        <v>935</v>
      </c>
      <c r="O172" s="71" t="s">
        <v>933</v>
      </c>
      <c r="P172" s="72" t="s">
        <v>934</v>
      </c>
      <c r="Q172" s="27"/>
      <c r="R172" s="27"/>
      <c r="S172" s="27"/>
      <c r="T172" s="27"/>
      <c r="U172" s="27"/>
      <c r="V172" s="27"/>
      <c r="W172" s="27"/>
      <c r="X172" s="33"/>
      <c r="Y172" s="27"/>
      <c r="Z172" s="27"/>
      <c r="AA172" s="27"/>
      <c r="AB172" s="78"/>
      <c r="AC172" s="78"/>
      <c r="AD172" s="78"/>
      <c r="AE172" s="78"/>
      <c r="AF172" s="78"/>
      <c r="AG172" s="27"/>
      <c r="AH172" s="27"/>
      <c r="AI172" s="27"/>
      <c r="AJ172" s="27"/>
      <c r="AK172" s="27"/>
      <c r="AL172" s="78"/>
      <c r="AM172" s="19">
        <f t="shared" si="2"/>
        <v>0</v>
      </c>
      <c r="AN172" s="61" t="s">
        <v>919</v>
      </c>
      <c r="AO172" s="56"/>
      <c r="AP172" s="56"/>
      <c r="AQ172" s="56"/>
      <c r="AR172" s="56"/>
    </row>
    <row r="173" spans="1:44" ht="39.950000000000003" customHeight="1" x14ac:dyDescent="0.25">
      <c r="A173" s="97">
        <v>2</v>
      </c>
      <c r="B173" s="184" t="s">
        <v>909</v>
      </c>
      <c r="C173" s="31" t="s">
        <v>936</v>
      </c>
      <c r="D173" s="31" t="s">
        <v>911</v>
      </c>
      <c r="E173" s="34">
        <v>17</v>
      </c>
      <c r="F173" s="31" t="s">
        <v>912</v>
      </c>
      <c r="G173" s="34">
        <v>1702</v>
      </c>
      <c r="H173" s="52" t="s">
        <v>921</v>
      </c>
      <c r="I173" s="74" t="s">
        <v>922</v>
      </c>
      <c r="J173" s="52" t="s">
        <v>923</v>
      </c>
      <c r="K173" s="74" t="s">
        <v>924</v>
      </c>
      <c r="L173" s="52" t="s">
        <v>925</v>
      </c>
      <c r="M173" s="52" t="s">
        <v>53</v>
      </c>
      <c r="N173" s="52" t="s">
        <v>936</v>
      </c>
      <c r="O173" s="101"/>
      <c r="P173" s="180"/>
      <c r="Q173" s="27"/>
      <c r="R173" s="27"/>
      <c r="S173" s="27"/>
      <c r="T173" s="27"/>
      <c r="U173" s="27"/>
      <c r="V173" s="27"/>
      <c r="W173" s="27"/>
      <c r="X173" s="27"/>
      <c r="Y173" s="27"/>
      <c r="Z173" s="27"/>
      <c r="AA173" s="27"/>
      <c r="AB173" s="78"/>
      <c r="AC173" s="78"/>
      <c r="AD173" s="78"/>
      <c r="AE173" s="78"/>
      <c r="AF173" s="78"/>
      <c r="AG173" s="27"/>
      <c r="AH173" s="27"/>
      <c r="AI173" s="27"/>
      <c r="AJ173" s="27"/>
      <c r="AK173" s="27"/>
      <c r="AL173" s="78"/>
      <c r="AM173" s="19">
        <f t="shared" si="2"/>
        <v>0</v>
      </c>
      <c r="AN173" s="61" t="s">
        <v>919</v>
      </c>
      <c r="AO173" s="56"/>
      <c r="AP173" s="56"/>
      <c r="AQ173" s="56"/>
      <c r="AR173" s="56"/>
    </row>
    <row r="174" spans="1:44" ht="39.950000000000003" customHeight="1" x14ac:dyDescent="0.25">
      <c r="A174" s="97">
        <v>2</v>
      </c>
      <c r="B174" s="184" t="s">
        <v>909</v>
      </c>
      <c r="C174" s="31" t="s">
        <v>937</v>
      </c>
      <c r="D174" s="31" t="s">
        <v>911</v>
      </c>
      <c r="E174" s="34">
        <v>17</v>
      </c>
      <c r="F174" s="31" t="s">
        <v>912</v>
      </c>
      <c r="G174" s="34">
        <v>1702</v>
      </c>
      <c r="H174" s="35" t="s">
        <v>938</v>
      </c>
      <c r="I174" s="74" t="s">
        <v>939</v>
      </c>
      <c r="J174" s="52" t="s">
        <v>940</v>
      </c>
      <c r="K174" s="74" t="s">
        <v>941</v>
      </c>
      <c r="L174" s="52" t="s">
        <v>942</v>
      </c>
      <c r="M174" s="52" t="s">
        <v>53</v>
      </c>
      <c r="N174" s="52" t="s">
        <v>937</v>
      </c>
      <c r="O174" s="68" t="s">
        <v>943</v>
      </c>
      <c r="P174" s="72" t="s">
        <v>944</v>
      </c>
      <c r="Q174" s="27"/>
      <c r="R174" s="27"/>
      <c r="S174" s="27"/>
      <c r="T174" s="27"/>
      <c r="U174" s="27"/>
      <c r="V174" s="27"/>
      <c r="W174" s="27"/>
      <c r="X174" s="27"/>
      <c r="Y174" s="27"/>
      <c r="Z174" s="27"/>
      <c r="AA174" s="27"/>
      <c r="AB174" s="78"/>
      <c r="AC174" s="78"/>
      <c r="AD174" s="78"/>
      <c r="AE174" s="78"/>
      <c r="AF174" s="78"/>
      <c r="AG174" s="27"/>
      <c r="AH174" s="27"/>
      <c r="AI174" s="27"/>
      <c r="AJ174" s="27"/>
      <c r="AK174" s="27"/>
      <c r="AL174" s="78"/>
      <c r="AM174" s="19">
        <f t="shared" si="2"/>
        <v>0</v>
      </c>
      <c r="AN174" s="61" t="s">
        <v>919</v>
      </c>
      <c r="AO174" s="99"/>
      <c r="AP174" s="56"/>
      <c r="AQ174" s="56"/>
      <c r="AR174" s="56"/>
    </row>
    <row r="175" spans="1:44" ht="39.950000000000003" customHeight="1" x14ac:dyDescent="0.25">
      <c r="A175" s="97">
        <v>2</v>
      </c>
      <c r="B175" s="184" t="s">
        <v>909</v>
      </c>
      <c r="C175" s="31" t="s">
        <v>945</v>
      </c>
      <c r="D175" s="31" t="s">
        <v>911</v>
      </c>
      <c r="E175" s="34">
        <v>17</v>
      </c>
      <c r="F175" s="31" t="s">
        <v>946</v>
      </c>
      <c r="G175" s="34">
        <v>1703</v>
      </c>
      <c r="H175" s="35" t="s">
        <v>947</v>
      </c>
      <c r="I175" s="74" t="s">
        <v>948</v>
      </c>
      <c r="J175" s="52" t="s">
        <v>949</v>
      </c>
      <c r="K175" s="74" t="s">
        <v>950</v>
      </c>
      <c r="L175" s="52" t="s">
        <v>951</v>
      </c>
      <c r="M175" s="52" t="s">
        <v>53</v>
      </c>
      <c r="N175" s="52" t="s">
        <v>945</v>
      </c>
      <c r="O175" s="68" t="s">
        <v>952</v>
      </c>
      <c r="P175" s="72" t="s">
        <v>953</v>
      </c>
      <c r="Q175" s="27"/>
      <c r="R175" s="27"/>
      <c r="S175" s="27"/>
      <c r="T175" s="27"/>
      <c r="U175" s="27"/>
      <c r="V175" s="27"/>
      <c r="W175" s="27"/>
      <c r="X175" s="27"/>
      <c r="Y175" s="27"/>
      <c r="Z175" s="27"/>
      <c r="AA175" s="27"/>
      <c r="AB175" s="78"/>
      <c r="AC175" s="78"/>
      <c r="AD175" s="78"/>
      <c r="AE175" s="78"/>
      <c r="AF175" s="78"/>
      <c r="AG175" s="27"/>
      <c r="AH175" s="27"/>
      <c r="AI175" s="27"/>
      <c r="AJ175" s="27"/>
      <c r="AK175" s="27"/>
      <c r="AL175" s="78"/>
      <c r="AM175" s="19">
        <f t="shared" si="2"/>
        <v>0</v>
      </c>
      <c r="AN175" s="61" t="s">
        <v>919</v>
      </c>
      <c r="AO175" s="215"/>
      <c r="AP175" s="56"/>
      <c r="AQ175" s="56"/>
      <c r="AR175" s="56"/>
    </row>
    <row r="176" spans="1:44" ht="39.950000000000003" customHeight="1" x14ac:dyDescent="0.25">
      <c r="A176" s="97">
        <v>2</v>
      </c>
      <c r="B176" s="184" t="s">
        <v>909</v>
      </c>
      <c r="C176" s="31" t="s">
        <v>954</v>
      </c>
      <c r="D176" s="31" t="s">
        <v>955</v>
      </c>
      <c r="E176" s="34">
        <v>24</v>
      </c>
      <c r="F176" s="31" t="s">
        <v>956</v>
      </c>
      <c r="G176" s="34">
        <v>2402</v>
      </c>
      <c r="H176" s="52" t="s">
        <v>957</v>
      </c>
      <c r="I176" s="74" t="s">
        <v>958</v>
      </c>
      <c r="J176" s="52" t="s">
        <v>481</v>
      </c>
      <c r="K176" s="74" t="s">
        <v>959</v>
      </c>
      <c r="L176" s="52" t="s">
        <v>481</v>
      </c>
      <c r="M176" s="52" t="s">
        <v>53</v>
      </c>
      <c r="N176" s="35" t="s">
        <v>960</v>
      </c>
      <c r="O176" s="68" t="s">
        <v>961</v>
      </c>
      <c r="P176" s="72" t="s">
        <v>962</v>
      </c>
      <c r="Q176" s="27"/>
      <c r="R176" s="27"/>
      <c r="S176" s="27"/>
      <c r="T176" s="27"/>
      <c r="U176" s="27"/>
      <c r="V176" s="27"/>
      <c r="W176" s="160"/>
      <c r="X176" s="27"/>
      <c r="Y176" s="27"/>
      <c r="Z176" s="28"/>
      <c r="AA176" s="27"/>
      <c r="AB176" s="78"/>
      <c r="AC176" s="78"/>
      <c r="AD176" s="78"/>
      <c r="AE176" s="78"/>
      <c r="AF176" s="78"/>
      <c r="AG176" s="27"/>
      <c r="AH176" s="27"/>
      <c r="AI176" s="27"/>
      <c r="AJ176" s="27"/>
      <c r="AK176" s="27"/>
      <c r="AL176" s="152"/>
      <c r="AM176" s="19">
        <f t="shared" si="2"/>
        <v>0</v>
      </c>
      <c r="AN176" s="61" t="s">
        <v>963</v>
      </c>
      <c r="AO176" s="56"/>
      <c r="AP176" s="56"/>
      <c r="AQ176" s="56"/>
      <c r="AR176" s="56"/>
    </row>
    <row r="177" spans="1:44" ht="39.950000000000003" customHeight="1" x14ac:dyDescent="0.25">
      <c r="A177" s="97">
        <v>2</v>
      </c>
      <c r="B177" s="184" t="s">
        <v>909</v>
      </c>
      <c r="C177" s="31" t="s">
        <v>964</v>
      </c>
      <c r="D177" s="31" t="s">
        <v>955</v>
      </c>
      <c r="E177" s="34">
        <v>24</v>
      </c>
      <c r="F177" s="31" t="s">
        <v>956</v>
      </c>
      <c r="G177" s="34">
        <v>2402</v>
      </c>
      <c r="H177" s="52" t="s">
        <v>965</v>
      </c>
      <c r="I177" s="74" t="s">
        <v>966</v>
      </c>
      <c r="J177" s="52" t="s">
        <v>967</v>
      </c>
      <c r="K177" s="74" t="s">
        <v>968</v>
      </c>
      <c r="L177" s="52" t="s">
        <v>969</v>
      </c>
      <c r="M177" s="52" t="s">
        <v>970</v>
      </c>
      <c r="N177" s="35" t="s">
        <v>971</v>
      </c>
      <c r="O177" s="68" t="s">
        <v>972</v>
      </c>
      <c r="P177" s="72" t="s">
        <v>973</v>
      </c>
      <c r="Q177" s="27"/>
      <c r="R177" s="27"/>
      <c r="S177" s="27"/>
      <c r="T177" s="27"/>
      <c r="U177" s="27"/>
      <c r="V177" s="27"/>
      <c r="W177" s="27"/>
      <c r="X177" s="27"/>
      <c r="Y177" s="27"/>
      <c r="Z177" s="27">
        <v>6500000000</v>
      </c>
      <c r="AA177" s="27"/>
      <c r="AB177" s="78"/>
      <c r="AC177" s="78"/>
      <c r="AD177" s="78"/>
      <c r="AE177" s="78"/>
      <c r="AF177" s="78"/>
      <c r="AG177" s="27"/>
      <c r="AH177" s="27"/>
      <c r="AI177" s="27"/>
      <c r="AJ177" s="27"/>
      <c r="AK177" s="27"/>
      <c r="AL177" s="27"/>
      <c r="AM177" s="19">
        <f t="shared" si="2"/>
        <v>6500000000</v>
      </c>
      <c r="AN177" s="61" t="s">
        <v>963</v>
      </c>
      <c r="AO177" s="56"/>
      <c r="AP177" s="56"/>
      <c r="AQ177" s="56"/>
      <c r="AR177" s="56"/>
    </row>
    <row r="178" spans="1:44" ht="39.950000000000003" customHeight="1" x14ac:dyDescent="0.25">
      <c r="A178" s="97">
        <v>2</v>
      </c>
      <c r="B178" s="184" t="s">
        <v>909</v>
      </c>
      <c r="C178" s="31" t="s">
        <v>974</v>
      </c>
      <c r="D178" s="31" t="s">
        <v>955</v>
      </c>
      <c r="E178" s="34">
        <v>24</v>
      </c>
      <c r="F178" s="31" t="s">
        <v>956</v>
      </c>
      <c r="G178" s="34">
        <v>2402</v>
      </c>
      <c r="H178" s="52" t="s">
        <v>975</v>
      </c>
      <c r="I178" s="74" t="s">
        <v>976</v>
      </c>
      <c r="J178" s="52" t="s">
        <v>977</v>
      </c>
      <c r="K178" s="74" t="s">
        <v>978</v>
      </c>
      <c r="L178" s="52" t="s">
        <v>979</v>
      </c>
      <c r="M178" s="52" t="s">
        <v>53</v>
      </c>
      <c r="N178" s="35" t="s">
        <v>980</v>
      </c>
      <c r="O178" s="30"/>
      <c r="P178" s="32"/>
      <c r="Q178" s="27"/>
      <c r="R178" s="27"/>
      <c r="S178" s="27"/>
      <c r="T178" s="27"/>
      <c r="U178" s="27"/>
      <c r="V178" s="27"/>
      <c r="W178" s="27"/>
      <c r="X178" s="27"/>
      <c r="Y178" s="27"/>
      <c r="Z178" s="187"/>
      <c r="AA178" s="27"/>
      <c r="AB178" s="78"/>
      <c r="AC178" s="78"/>
      <c r="AD178" s="78"/>
      <c r="AE178" s="78"/>
      <c r="AF178" s="78"/>
      <c r="AG178" s="27"/>
      <c r="AH178" s="27"/>
      <c r="AI178" s="27"/>
      <c r="AJ178" s="27"/>
      <c r="AK178" s="27"/>
      <c r="AL178" s="78"/>
      <c r="AM178" s="19">
        <f t="shared" si="2"/>
        <v>0</v>
      </c>
      <c r="AN178" s="61" t="s">
        <v>963</v>
      </c>
      <c r="AO178" s="56"/>
      <c r="AP178" s="56"/>
      <c r="AQ178" s="56"/>
      <c r="AR178" s="56"/>
    </row>
    <row r="179" spans="1:44" ht="39.950000000000003" customHeight="1" x14ac:dyDescent="0.25">
      <c r="A179" s="97">
        <v>2</v>
      </c>
      <c r="B179" s="184" t="s">
        <v>909</v>
      </c>
      <c r="C179" s="31" t="s">
        <v>981</v>
      </c>
      <c r="D179" s="31" t="s">
        <v>955</v>
      </c>
      <c r="E179" s="34">
        <v>24</v>
      </c>
      <c r="F179" s="31" t="s">
        <v>956</v>
      </c>
      <c r="G179" s="34">
        <v>2402</v>
      </c>
      <c r="H179" s="52" t="s">
        <v>982</v>
      </c>
      <c r="I179" s="74" t="s">
        <v>983</v>
      </c>
      <c r="J179" s="52" t="s">
        <v>984</v>
      </c>
      <c r="K179" s="74" t="s">
        <v>985</v>
      </c>
      <c r="L179" s="52" t="s">
        <v>986</v>
      </c>
      <c r="M179" s="52" t="s">
        <v>970</v>
      </c>
      <c r="N179" s="35" t="s">
        <v>987</v>
      </c>
      <c r="O179" s="68" t="s">
        <v>988</v>
      </c>
      <c r="P179" s="72" t="s">
        <v>989</v>
      </c>
      <c r="Q179" s="27"/>
      <c r="R179" s="27"/>
      <c r="S179" s="27"/>
      <c r="T179" s="27"/>
      <c r="U179" s="27"/>
      <c r="V179" s="27"/>
      <c r="W179" s="27"/>
      <c r="X179" s="27"/>
      <c r="Y179" s="27"/>
      <c r="Z179" s="188"/>
      <c r="AA179" s="27"/>
      <c r="AB179" s="78"/>
      <c r="AC179" s="78"/>
      <c r="AD179" s="78"/>
      <c r="AE179" s="78"/>
      <c r="AF179" s="78"/>
      <c r="AG179" s="27"/>
      <c r="AH179" s="27"/>
      <c r="AI179" s="27"/>
      <c r="AJ179" s="27"/>
      <c r="AK179" s="27"/>
      <c r="AL179" s="78"/>
      <c r="AM179" s="19">
        <f t="shared" si="2"/>
        <v>0</v>
      </c>
      <c r="AN179" s="61" t="s">
        <v>963</v>
      </c>
      <c r="AO179" s="56"/>
      <c r="AP179" s="56"/>
      <c r="AQ179" s="56"/>
      <c r="AR179" s="56"/>
    </row>
    <row r="180" spans="1:44" ht="39.950000000000003" customHeight="1" x14ac:dyDescent="0.25">
      <c r="A180" s="97">
        <v>2</v>
      </c>
      <c r="B180" s="184" t="s">
        <v>909</v>
      </c>
      <c r="C180" s="31" t="s">
        <v>990</v>
      </c>
      <c r="D180" s="31" t="s">
        <v>955</v>
      </c>
      <c r="E180" s="34">
        <v>24</v>
      </c>
      <c r="F180" s="31" t="s">
        <v>956</v>
      </c>
      <c r="G180" s="34">
        <v>2402</v>
      </c>
      <c r="H180" s="52" t="s">
        <v>991</v>
      </c>
      <c r="I180" s="74" t="s">
        <v>992</v>
      </c>
      <c r="J180" s="52" t="s">
        <v>993</v>
      </c>
      <c r="K180" s="74" t="s">
        <v>994</v>
      </c>
      <c r="L180" s="52" t="s">
        <v>995</v>
      </c>
      <c r="M180" s="52" t="s">
        <v>970</v>
      </c>
      <c r="N180" s="35" t="s">
        <v>996</v>
      </c>
      <c r="O180" s="68" t="s">
        <v>997</v>
      </c>
      <c r="P180" s="72" t="s">
        <v>998</v>
      </c>
      <c r="Q180" s="27"/>
      <c r="R180" s="27"/>
      <c r="S180" s="27"/>
      <c r="T180" s="27"/>
      <c r="U180" s="27"/>
      <c r="V180" s="27"/>
      <c r="W180" s="27"/>
      <c r="X180" s="27"/>
      <c r="Y180" s="27"/>
      <c r="Z180" s="27"/>
      <c r="AA180" s="27"/>
      <c r="AB180" s="78"/>
      <c r="AC180" s="78"/>
      <c r="AD180" s="78"/>
      <c r="AE180" s="78"/>
      <c r="AF180" s="78"/>
      <c r="AG180" s="27"/>
      <c r="AH180" s="27"/>
      <c r="AI180" s="27"/>
      <c r="AJ180" s="27"/>
      <c r="AK180" s="27"/>
      <c r="AL180" s="78"/>
      <c r="AM180" s="19">
        <f t="shared" si="2"/>
        <v>0</v>
      </c>
      <c r="AN180" s="61" t="s">
        <v>963</v>
      </c>
      <c r="AO180" s="56"/>
      <c r="AP180" s="56"/>
      <c r="AQ180" s="56"/>
      <c r="AR180" s="56"/>
    </row>
    <row r="181" spans="1:44" ht="39.950000000000003" customHeight="1" x14ac:dyDescent="0.25">
      <c r="A181" s="97">
        <v>2</v>
      </c>
      <c r="B181" s="184" t="s">
        <v>909</v>
      </c>
      <c r="C181" s="31" t="s">
        <v>999</v>
      </c>
      <c r="D181" s="31" t="s">
        <v>955</v>
      </c>
      <c r="E181" s="34">
        <v>24</v>
      </c>
      <c r="F181" s="31" t="s">
        <v>956</v>
      </c>
      <c r="G181" s="34">
        <v>2402</v>
      </c>
      <c r="H181" s="52" t="s">
        <v>975</v>
      </c>
      <c r="I181" s="74" t="s">
        <v>976</v>
      </c>
      <c r="J181" s="52" t="s">
        <v>977</v>
      </c>
      <c r="K181" s="74" t="s">
        <v>978</v>
      </c>
      <c r="L181" s="52" t="s">
        <v>979</v>
      </c>
      <c r="M181" s="52" t="s">
        <v>53</v>
      </c>
      <c r="N181" s="35" t="s">
        <v>1000</v>
      </c>
      <c r="O181" s="30"/>
      <c r="P181" s="32"/>
      <c r="Q181" s="27"/>
      <c r="R181" s="27"/>
      <c r="S181" s="27"/>
      <c r="T181" s="27"/>
      <c r="U181" s="27"/>
      <c r="V181" s="27"/>
      <c r="W181" s="27"/>
      <c r="X181" s="27"/>
      <c r="Y181" s="27"/>
      <c r="Z181" s="27"/>
      <c r="AA181" s="27"/>
      <c r="AB181" s="78"/>
      <c r="AC181" s="78"/>
      <c r="AD181" s="78"/>
      <c r="AE181" s="78"/>
      <c r="AF181" s="78"/>
      <c r="AG181" s="27"/>
      <c r="AH181" s="27"/>
      <c r="AI181" s="27"/>
      <c r="AJ181" s="27"/>
      <c r="AK181" s="27"/>
      <c r="AL181" s="78"/>
      <c r="AM181" s="19">
        <f t="shared" si="2"/>
        <v>0</v>
      </c>
      <c r="AN181" s="61" t="s">
        <v>963</v>
      </c>
      <c r="AO181" s="56"/>
      <c r="AP181" s="56"/>
      <c r="AQ181" s="56"/>
      <c r="AR181" s="56"/>
    </row>
    <row r="182" spans="1:44" ht="39.950000000000003" customHeight="1" x14ac:dyDescent="0.25">
      <c r="A182" s="97">
        <v>2</v>
      </c>
      <c r="B182" s="184" t="s">
        <v>909</v>
      </c>
      <c r="C182" s="31" t="s">
        <v>1001</v>
      </c>
      <c r="D182" s="31" t="s">
        <v>955</v>
      </c>
      <c r="E182" s="34">
        <v>24</v>
      </c>
      <c r="F182" s="31" t="s">
        <v>956</v>
      </c>
      <c r="G182" s="34">
        <v>2402</v>
      </c>
      <c r="H182" s="52" t="s">
        <v>1002</v>
      </c>
      <c r="I182" s="74" t="s">
        <v>1003</v>
      </c>
      <c r="J182" s="52" t="s">
        <v>1004</v>
      </c>
      <c r="K182" s="74" t="s">
        <v>1005</v>
      </c>
      <c r="L182" s="52" t="s">
        <v>1006</v>
      </c>
      <c r="M182" s="52" t="s">
        <v>1007</v>
      </c>
      <c r="N182" s="52" t="s">
        <v>1008</v>
      </c>
      <c r="O182" s="30"/>
      <c r="P182" s="32"/>
      <c r="Q182" s="27"/>
      <c r="R182" s="27"/>
      <c r="S182" s="27"/>
      <c r="T182" s="27"/>
      <c r="U182" s="27"/>
      <c r="V182" s="27"/>
      <c r="W182" s="27"/>
      <c r="X182" s="27"/>
      <c r="Y182" s="27"/>
      <c r="Z182" s="27"/>
      <c r="AA182" s="27"/>
      <c r="AB182" s="78"/>
      <c r="AC182" s="78"/>
      <c r="AD182" s="78"/>
      <c r="AE182" s="78"/>
      <c r="AF182" s="78"/>
      <c r="AG182" s="27"/>
      <c r="AH182" s="27"/>
      <c r="AI182" s="27"/>
      <c r="AJ182" s="27"/>
      <c r="AK182" s="27"/>
      <c r="AL182" s="78"/>
      <c r="AM182" s="19">
        <f t="shared" si="2"/>
        <v>0</v>
      </c>
      <c r="AN182" s="61" t="s">
        <v>963</v>
      </c>
      <c r="AO182" s="56"/>
      <c r="AP182" s="56"/>
      <c r="AQ182" s="56"/>
      <c r="AR182" s="56"/>
    </row>
    <row r="183" spans="1:44" ht="39.950000000000003" customHeight="1" x14ac:dyDescent="0.25">
      <c r="A183" s="97">
        <v>2</v>
      </c>
      <c r="B183" s="184" t="s">
        <v>909</v>
      </c>
      <c r="C183" s="31" t="s">
        <v>1009</v>
      </c>
      <c r="D183" s="31" t="s">
        <v>955</v>
      </c>
      <c r="E183" s="34">
        <v>24</v>
      </c>
      <c r="F183" s="31" t="s">
        <v>1010</v>
      </c>
      <c r="G183" s="34">
        <v>2403</v>
      </c>
      <c r="H183" s="52" t="s">
        <v>1011</v>
      </c>
      <c r="I183" s="74" t="s">
        <v>1012</v>
      </c>
      <c r="J183" s="52" t="s">
        <v>1013</v>
      </c>
      <c r="K183" s="74" t="s">
        <v>1014</v>
      </c>
      <c r="L183" s="52" t="s">
        <v>1015</v>
      </c>
      <c r="M183" s="52" t="s">
        <v>53</v>
      </c>
      <c r="N183" s="35" t="s">
        <v>1016</v>
      </c>
      <c r="O183" s="30"/>
      <c r="P183" s="189"/>
      <c r="Q183" s="27"/>
      <c r="R183" s="27"/>
      <c r="S183" s="27"/>
      <c r="T183" s="27"/>
      <c r="U183" s="27"/>
      <c r="V183" s="27"/>
      <c r="W183" s="27"/>
      <c r="X183" s="27"/>
      <c r="Y183" s="27"/>
      <c r="Z183" s="27"/>
      <c r="AA183" s="27"/>
      <c r="AB183" s="78"/>
      <c r="AC183" s="78"/>
      <c r="AD183" s="78"/>
      <c r="AE183" s="78"/>
      <c r="AF183" s="78"/>
      <c r="AG183" s="27"/>
      <c r="AH183" s="27"/>
      <c r="AI183" s="27"/>
      <c r="AJ183" s="27"/>
      <c r="AK183" s="27"/>
      <c r="AL183" s="78"/>
      <c r="AM183" s="19">
        <f t="shared" si="2"/>
        <v>0</v>
      </c>
      <c r="AN183" s="61" t="s">
        <v>597</v>
      </c>
      <c r="AO183" s="56"/>
      <c r="AP183" s="56"/>
      <c r="AQ183" s="56"/>
      <c r="AR183" s="56"/>
    </row>
    <row r="184" spans="1:44" ht="39.950000000000003" customHeight="1" x14ac:dyDescent="0.25">
      <c r="A184" s="97">
        <v>2</v>
      </c>
      <c r="B184" s="184" t="s">
        <v>909</v>
      </c>
      <c r="C184" s="31" t="s">
        <v>1017</v>
      </c>
      <c r="D184" s="31" t="s">
        <v>955</v>
      </c>
      <c r="E184" s="34">
        <v>24</v>
      </c>
      <c r="F184" s="31" t="s">
        <v>1018</v>
      </c>
      <c r="G184" s="34">
        <v>2409</v>
      </c>
      <c r="H184" s="52" t="s">
        <v>1019</v>
      </c>
      <c r="I184" s="74" t="s">
        <v>1020</v>
      </c>
      <c r="J184" s="52" t="s">
        <v>1021</v>
      </c>
      <c r="K184" s="74" t="s">
        <v>1022</v>
      </c>
      <c r="L184" s="52" t="s">
        <v>1021</v>
      </c>
      <c r="M184" s="52" t="s">
        <v>53</v>
      </c>
      <c r="N184" s="52" t="s">
        <v>1023</v>
      </c>
      <c r="O184" s="101"/>
      <c r="P184" s="102"/>
      <c r="Q184" s="27"/>
      <c r="R184" s="27"/>
      <c r="S184" s="27"/>
      <c r="T184" s="27"/>
      <c r="U184" s="27"/>
      <c r="V184" s="27"/>
      <c r="W184" s="27"/>
      <c r="X184" s="27"/>
      <c r="Y184" s="27"/>
      <c r="Z184" s="27"/>
      <c r="AA184" s="27"/>
      <c r="AB184" s="78"/>
      <c r="AC184" s="78"/>
      <c r="AD184" s="78"/>
      <c r="AE184" s="78"/>
      <c r="AF184" s="78"/>
      <c r="AG184" s="27"/>
      <c r="AH184" s="27"/>
      <c r="AI184" s="27"/>
      <c r="AJ184" s="27"/>
      <c r="AK184" s="27"/>
      <c r="AL184" s="75">
        <f>100000000</f>
        <v>100000000</v>
      </c>
      <c r="AM184" s="19">
        <f t="shared" si="2"/>
        <v>100000000</v>
      </c>
      <c r="AN184" s="61" t="s">
        <v>1024</v>
      </c>
      <c r="AO184" s="56"/>
      <c r="AP184" s="56"/>
      <c r="AQ184" s="56"/>
      <c r="AR184" s="56"/>
    </row>
    <row r="185" spans="1:44" ht="39.950000000000003" customHeight="1" x14ac:dyDescent="0.25">
      <c r="A185" s="97">
        <v>2</v>
      </c>
      <c r="B185" s="184" t="s">
        <v>909</v>
      </c>
      <c r="C185" s="31" t="s">
        <v>1025</v>
      </c>
      <c r="D185" s="31" t="s">
        <v>193</v>
      </c>
      <c r="E185" s="34">
        <v>45</v>
      </c>
      <c r="F185" s="31" t="s">
        <v>195</v>
      </c>
      <c r="G185" s="34">
        <v>4599</v>
      </c>
      <c r="H185" s="52" t="s">
        <v>343</v>
      </c>
      <c r="I185" s="74" t="s">
        <v>1026</v>
      </c>
      <c r="J185" s="52" t="s">
        <v>1027</v>
      </c>
      <c r="K185" s="74" t="s">
        <v>1028</v>
      </c>
      <c r="L185" s="52" t="s">
        <v>1029</v>
      </c>
      <c r="M185" s="52" t="s">
        <v>53</v>
      </c>
      <c r="N185" s="52" t="s">
        <v>1030</v>
      </c>
      <c r="O185" s="68" t="s">
        <v>1031</v>
      </c>
      <c r="P185" s="72" t="s">
        <v>1032</v>
      </c>
      <c r="Q185" s="27"/>
      <c r="R185" s="27"/>
      <c r="S185" s="27"/>
      <c r="T185" s="27"/>
      <c r="U185" s="27"/>
      <c r="V185" s="27"/>
      <c r="W185" s="27"/>
      <c r="X185" s="27"/>
      <c r="Y185" s="27"/>
      <c r="Z185" s="27">
        <v>294144000</v>
      </c>
      <c r="AA185" s="27"/>
      <c r="AB185" s="78"/>
      <c r="AC185" s="78"/>
      <c r="AD185" s="78"/>
      <c r="AE185" s="78"/>
      <c r="AF185" s="78"/>
      <c r="AG185" s="27"/>
      <c r="AH185" s="27"/>
      <c r="AI185" s="27"/>
      <c r="AJ185" s="27"/>
      <c r="AK185" s="27"/>
      <c r="AL185" s="174">
        <f>8961067582-1818425203</f>
        <v>7142642379</v>
      </c>
      <c r="AM185" s="19">
        <f>SUM(Q185:AL185)</f>
        <v>7436786379</v>
      </c>
      <c r="AN185" s="61" t="s">
        <v>1024</v>
      </c>
      <c r="AO185" s="56"/>
      <c r="AP185" s="56"/>
      <c r="AQ185" s="56"/>
      <c r="AR185" s="56"/>
    </row>
    <row r="186" spans="1:44" ht="39.950000000000003" customHeight="1" x14ac:dyDescent="0.25">
      <c r="A186" s="97">
        <v>2</v>
      </c>
      <c r="B186" s="184" t="s">
        <v>909</v>
      </c>
      <c r="C186" s="31" t="s">
        <v>1033</v>
      </c>
      <c r="D186" s="31" t="s">
        <v>955</v>
      </c>
      <c r="E186" s="34">
        <v>24</v>
      </c>
      <c r="F186" s="31" t="s">
        <v>1018</v>
      </c>
      <c r="G186" s="34">
        <v>2409</v>
      </c>
      <c r="H186" s="52" t="s">
        <v>144</v>
      </c>
      <c r="I186" s="74" t="s">
        <v>1034</v>
      </c>
      <c r="J186" s="52" t="s">
        <v>979</v>
      </c>
      <c r="K186" s="74" t="s">
        <v>1035</v>
      </c>
      <c r="L186" s="52" t="s">
        <v>1036</v>
      </c>
      <c r="M186" s="52" t="s">
        <v>53</v>
      </c>
      <c r="N186" s="52" t="s">
        <v>1033</v>
      </c>
      <c r="O186" s="101"/>
      <c r="P186" s="102"/>
      <c r="Q186" s="27"/>
      <c r="R186" s="27"/>
      <c r="S186" s="27"/>
      <c r="T186" s="27"/>
      <c r="U186" s="27"/>
      <c r="V186" s="27"/>
      <c r="W186" s="27"/>
      <c r="X186" s="27"/>
      <c r="Y186" s="27"/>
      <c r="Z186" s="27"/>
      <c r="AA186" s="27"/>
      <c r="AB186" s="78"/>
      <c r="AC186" s="78"/>
      <c r="AD186" s="78"/>
      <c r="AE186" s="78"/>
      <c r="AF186" s="78"/>
      <c r="AG186" s="27"/>
      <c r="AH186" s="27"/>
      <c r="AI186" s="27"/>
      <c r="AJ186" s="27"/>
      <c r="AK186" s="27"/>
      <c r="AL186" s="160"/>
      <c r="AM186" s="19">
        <f t="shared" si="2"/>
        <v>0</v>
      </c>
      <c r="AN186" s="61" t="s">
        <v>1024</v>
      </c>
      <c r="AO186" s="56"/>
      <c r="AP186" s="56"/>
      <c r="AQ186" s="56"/>
      <c r="AR186" s="56"/>
    </row>
    <row r="187" spans="1:44" ht="39.950000000000003" customHeight="1" x14ac:dyDescent="0.25">
      <c r="A187" s="97">
        <v>2</v>
      </c>
      <c r="B187" s="184" t="s">
        <v>909</v>
      </c>
      <c r="C187" s="31" t="s">
        <v>1037</v>
      </c>
      <c r="D187" s="31" t="s">
        <v>955</v>
      </c>
      <c r="E187" s="34">
        <v>24</v>
      </c>
      <c r="F187" s="31" t="s">
        <v>1018</v>
      </c>
      <c r="G187" s="34">
        <v>2409</v>
      </c>
      <c r="H187" s="52" t="s">
        <v>1038</v>
      </c>
      <c r="I187" s="74" t="s">
        <v>1039</v>
      </c>
      <c r="J187" s="52" t="s">
        <v>1040</v>
      </c>
      <c r="K187" s="74" t="s">
        <v>1041</v>
      </c>
      <c r="L187" s="52" t="s">
        <v>1042</v>
      </c>
      <c r="M187" s="52" t="s">
        <v>53</v>
      </c>
      <c r="N187" s="52" t="s">
        <v>1043</v>
      </c>
      <c r="O187" s="71" t="s">
        <v>1044</v>
      </c>
      <c r="P187" s="72" t="s">
        <v>1045</v>
      </c>
      <c r="Q187" s="27"/>
      <c r="R187" s="27"/>
      <c r="S187" s="27"/>
      <c r="T187" s="27"/>
      <c r="U187" s="27"/>
      <c r="V187" s="27"/>
      <c r="W187" s="27"/>
      <c r="X187" s="27"/>
      <c r="Y187" s="27"/>
      <c r="Z187" s="27"/>
      <c r="AA187" s="27"/>
      <c r="AB187" s="78"/>
      <c r="AC187" s="78"/>
      <c r="AD187" s="78"/>
      <c r="AE187" s="78"/>
      <c r="AF187" s="78"/>
      <c r="AG187" s="27"/>
      <c r="AH187" s="27"/>
      <c r="AI187" s="27"/>
      <c r="AJ187" s="27"/>
      <c r="AK187" s="27"/>
      <c r="AL187" s="75">
        <f>400000000</f>
        <v>400000000</v>
      </c>
      <c r="AM187" s="19">
        <f t="shared" si="2"/>
        <v>400000000</v>
      </c>
      <c r="AN187" s="61" t="s">
        <v>1024</v>
      </c>
      <c r="AO187" s="56"/>
      <c r="AP187" s="56"/>
      <c r="AQ187" s="56"/>
      <c r="AR187" s="56"/>
    </row>
    <row r="188" spans="1:44" ht="39.950000000000003" customHeight="1" x14ac:dyDescent="0.25">
      <c r="A188" s="97">
        <v>2</v>
      </c>
      <c r="B188" s="184" t="s">
        <v>909</v>
      </c>
      <c r="C188" s="31" t="s">
        <v>1046</v>
      </c>
      <c r="D188" s="31" t="s">
        <v>955</v>
      </c>
      <c r="E188" s="34">
        <v>24</v>
      </c>
      <c r="F188" s="31" t="s">
        <v>1018</v>
      </c>
      <c r="G188" s="34">
        <v>2409</v>
      </c>
      <c r="H188" s="52" t="s">
        <v>1047</v>
      </c>
      <c r="I188" s="74" t="s">
        <v>1048</v>
      </c>
      <c r="J188" s="52" t="s">
        <v>1049</v>
      </c>
      <c r="K188" s="74" t="s">
        <v>1050</v>
      </c>
      <c r="L188" s="52" t="s">
        <v>1051</v>
      </c>
      <c r="M188" s="52" t="s">
        <v>53</v>
      </c>
      <c r="N188" s="52" t="s">
        <v>1052</v>
      </c>
      <c r="O188" s="71" t="s">
        <v>1044</v>
      </c>
      <c r="P188" s="72" t="s">
        <v>1045</v>
      </c>
      <c r="Q188" s="27"/>
      <c r="R188" s="27"/>
      <c r="S188" s="27"/>
      <c r="T188" s="27"/>
      <c r="U188" s="27"/>
      <c r="V188" s="27"/>
      <c r="W188" s="27"/>
      <c r="X188" s="27"/>
      <c r="Y188" s="27"/>
      <c r="Z188" s="27"/>
      <c r="AA188" s="27"/>
      <c r="AB188" s="78"/>
      <c r="AC188" s="78"/>
      <c r="AD188" s="78"/>
      <c r="AE188" s="78"/>
      <c r="AF188" s="78"/>
      <c r="AG188" s="27"/>
      <c r="AH188" s="27"/>
      <c r="AI188" s="27"/>
      <c r="AJ188" s="27"/>
      <c r="AK188" s="27"/>
      <c r="AL188" s="75">
        <f>450000000</f>
        <v>450000000</v>
      </c>
      <c r="AM188" s="19">
        <f t="shared" si="2"/>
        <v>450000000</v>
      </c>
      <c r="AN188" s="61" t="s">
        <v>1024</v>
      </c>
      <c r="AO188" s="56"/>
      <c r="AP188" s="56"/>
      <c r="AQ188" s="56"/>
      <c r="AR188" s="56"/>
    </row>
    <row r="189" spans="1:44" ht="39.950000000000003" customHeight="1" x14ac:dyDescent="0.25">
      <c r="A189" s="97">
        <v>2</v>
      </c>
      <c r="B189" s="184" t="s">
        <v>909</v>
      </c>
      <c r="C189" s="31" t="s">
        <v>1053</v>
      </c>
      <c r="D189" s="31" t="s">
        <v>955</v>
      </c>
      <c r="E189" s="34">
        <v>24</v>
      </c>
      <c r="F189" s="31" t="s">
        <v>1018</v>
      </c>
      <c r="G189" s="34">
        <v>2409</v>
      </c>
      <c r="H189" s="52" t="s">
        <v>1054</v>
      </c>
      <c r="I189" s="74" t="s">
        <v>1055</v>
      </c>
      <c r="J189" s="52" t="s">
        <v>1056</v>
      </c>
      <c r="K189" s="74" t="s">
        <v>1057</v>
      </c>
      <c r="L189" s="52" t="s">
        <v>1058</v>
      </c>
      <c r="M189" s="52" t="s">
        <v>1007</v>
      </c>
      <c r="N189" s="52" t="s">
        <v>1053</v>
      </c>
      <c r="O189" s="71" t="s">
        <v>1044</v>
      </c>
      <c r="P189" s="72" t="s">
        <v>1045</v>
      </c>
      <c r="Q189" s="27"/>
      <c r="R189" s="27"/>
      <c r="S189" s="27"/>
      <c r="T189" s="27"/>
      <c r="U189" s="27"/>
      <c r="V189" s="27"/>
      <c r="W189" s="27"/>
      <c r="X189" s="27"/>
      <c r="Y189" s="27"/>
      <c r="Z189" s="27"/>
      <c r="AA189" s="27"/>
      <c r="AB189" s="78"/>
      <c r="AC189" s="78"/>
      <c r="AD189" s="78"/>
      <c r="AE189" s="78"/>
      <c r="AF189" s="78"/>
      <c r="AG189" s="27"/>
      <c r="AH189" s="27"/>
      <c r="AI189" s="27"/>
      <c r="AJ189" s="27"/>
      <c r="AK189" s="27"/>
      <c r="AL189" s="75">
        <f>450000000</f>
        <v>450000000</v>
      </c>
      <c r="AM189" s="19">
        <f t="shared" si="2"/>
        <v>450000000</v>
      </c>
      <c r="AN189" s="61" t="s">
        <v>1024</v>
      </c>
      <c r="AO189" s="56"/>
      <c r="AP189" s="56"/>
      <c r="AQ189" s="56"/>
      <c r="AR189" s="56"/>
    </row>
    <row r="190" spans="1:44" ht="39.950000000000003" customHeight="1" x14ac:dyDescent="0.25">
      <c r="A190" s="97">
        <v>2</v>
      </c>
      <c r="B190" s="184" t="s">
        <v>909</v>
      </c>
      <c r="C190" s="31" t="s">
        <v>1059</v>
      </c>
      <c r="D190" s="31" t="s">
        <v>955</v>
      </c>
      <c r="E190" s="34">
        <v>24</v>
      </c>
      <c r="F190" s="31" t="s">
        <v>1018</v>
      </c>
      <c r="G190" s="34">
        <v>2409</v>
      </c>
      <c r="H190" s="52" t="s">
        <v>1060</v>
      </c>
      <c r="I190" s="74" t="s">
        <v>1061</v>
      </c>
      <c r="J190" s="52" t="s">
        <v>730</v>
      </c>
      <c r="K190" s="74" t="s">
        <v>1062</v>
      </c>
      <c r="L190" s="52" t="s">
        <v>1063</v>
      </c>
      <c r="M190" s="52" t="s">
        <v>53</v>
      </c>
      <c r="N190" s="52" t="s">
        <v>1059</v>
      </c>
      <c r="O190" s="101"/>
      <c r="P190" s="102"/>
      <c r="Q190" s="27"/>
      <c r="R190" s="27"/>
      <c r="S190" s="27"/>
      <c r="T190" s="27"/>
      <c r="U190" s="27"/>
      <c r="V190" s="27"/>
      <c r="W190" s="27"/>
      <c r="X190" s="27"/>
      <c r="Y190" s="27"/>
      <c r="Z190" s="27"/>
      <c r="AA190" s="27"/>
      <c r="AB190" s="78"/>
      <c r="AC190" s="78"/>
      <c r="AD190" s="78"/>
      <c r="AE190" s="78"/>
      <c r="AF190" s="78"/>
      <c r="AG190" s="27"/>
      <c r="AH190" s="27"/>
      <c r="AI190" s="27"/>
      <c r="AJ190" s="27"/>
      <c r="AK190" s="27"/>
      <c r="AL190" s="33"/>
      <c r="AM190" s="19">
        <f t="shared" si="2"/>
        <v>0</v>
      </c>
      <c r="AN190" s="61" t="s">
        <v>1024</v>
      </c>
      <c r="AO190" s="56"/>
      <c r="AP190" s="56"/>
      <c r="AQ190" s="56"/>
      <c r="AR190" s="56"/>
    </row>
    <row r="191" spans="1:44" ht="39.950000000000003" customHeight="1" x14ac:dyDescent="0.25">
      <c r="A191" s="97">
        <v>2</v>
      </c>
      <c r="B191" s="184" t="s">
        <v>909</v>
      </c>
      <c r="C191" s="31" t="s">
        <v>1064</v>
      </c>
      <c r="D191" s="31" t="s">
        <v>955</v>
      </c>
      <c r="E191" s="34">
        <v>24</v>
      </c>
      <c r="F191" s="31" t="s">
        <v>1018</v>
      </c>
      <c r="G191" s="34">
        <v>2409</v>
      </c>
      <c r="H191" s="52" t="s">
        <v>144</v>
      </c>
      <c r="I191" s="74" t="s">
        <v>1034</v>
      </c>
      <c r="J191" s="52" t="s">
        <v>1036</v>
      </c>
      <c r="K191" s="74" t="s">
        <v>1035</v>
      </c>
      <c r="L191" s="52" t="s">
        <v>1036</v>
      </c>
      <c r="M191" s="52" t="s">
        <v>53</v>
      </c>
      <c r="N191" s="52" t="s">
        <v>1064</v>
      </c>
      <c r="O191" s="30"/>
      <c r="P191" s="32"/>
      <c r="Q191" s="27"/>
      <c r="R191" s="27"/>
      <c r="S191" s="27"/>
      <c r="T191" s="27"/>
      <c r="U191" s="27"/>
      <c r="V191" s="27"/>
      <c r="W191" s="27"/>
      <c r="X191" s="27"/>
      <c r="Y191" s="27"/>
      <c r="Z191" s="27"/>
      <c r="AA191" s="27"/>
      <c r="AB191" s="78"/>
      <c r="AC191" s="78"/>
      <c r="AD191" s="78"/>
      <c r="AE191" s="78"/>
      <c r="AF191" s="78"/>
      <c r="AG191" s="27"/>
      <c r="AH191" s="27"/>
      <c r="AI191" s="27"/>
      <c r="AJ191" s="27"/>
      <c r="AK191" s="27"/>
      <c r="AL191" s="160"/>
      <c r="AM191" s="19">
        <f t="shared" si="2"/>
        <v>0</v>
      </c>
      <c r="AN191" s="61" t="s">
        <v>1024</v>
      </c>
      <c r="AO191" s="56"/>
      <c r="AP191" s="56"/>
      <c r="AQ191" s="56"/>
      <c r="AR191" s="56"/>
    </row>
    <row r="192" spans="1:44" ht="39.950000000000003" customHeight="1" x14ac:dyDescent="0.25">
      <c r="A192" s="97">
        <v>2</v>
      </c>
      <c r="B192" s="184" t="s">
        <v>909</v>
      </c>
      <c r="C192" s="31" t="s">
        <v>1065</v>
      </c>
      <c r="D192" s="31" t="s">
        <v>955</v>
      </c>
      <c r="E192" s="34">
        <v>24</v>
      </c>
      <c r="F192" s="31" t="s">
        <v>1018</v>
      </c>
      <c r="G192" s="34">
        <v>2409</v>
      </c>
      <c r="H192" s="52" t="s">
        <v>1066</v>
      </c>
      <c r="I192" s="74" t="s">
        <v>1067</v>
      </c>
      <c r="J192" s="52" t="s">
        <v>481</v>
      </c>
      <c r="K192" s="74" t="s">
        <v>1068</v>
      </c>
      <c r="L192" s="52" t="s">
        <v>481</v>
      </c>
      <c r="M192" s="52" t="s">
        <v>53</v>
      </c>
      <c r="N192" s="52" t="s">
        <v>1069</v>
      </c>
      <c r="O192" s="71" t="s">
        <v>1044</v>
      </c>
      <c r="P192" s="72" t="s">
        <v>1045</v>
      </c>
      <c r="Q192" s="27"/>
      <c r="R192" s="27"/>
      <c r="S192" s="27"/>
      <c r="T192" s="27"/>
      <c r="U192" s="27"/>
      <c r="V192" s="27"/>
      <c r="W192" s="27"/>
      <c r="X192" s="27"/>
      <c r="Y192" s="27"/>
      <c r="Z192" s="27"/>
      <c r="AA192" s="27"/>
      <c r="AB192" s="78"/>
      <c r="AC192" s="78"/>
      <c r="AD192" s="78"/>
      <c r="AE192" s="78"/>
      <c r="AF192" s="78"/>
      <c r="AG192" s="27"/>
      <c r="AH192" s="27"/>
      <c r="AI192" s="27"/>
      <c r="AJ192" s="27"/>
      <c r="AK192" s="27"/>
      <c r="AL192" s="75">
        <f>418377584+47619</f>
        <v>418425203</v>
      </c>
      <c r="AM192" s="19">
        <f>SUM(Q192:AL192)</f>
        <v>418425203</v>
      </c>
      <c r="AN192" s="61" t="s">
        <v>1024</v>
      </c>
      <c r="AO192" s="216"/>
      <c r="AP192" s="56"/>
      <c r="AQ192" s="56"/>
      <c r="AR192" s="56"/>
    </row>
    <row r="193" spans="1:44" ht="39.950000000000003" customHeight="1" x14ac:dyDescent="0.25">
      <c r="A193" s="97"/>
      <c r="B193" s="184" t="s">
        <v>909</v>
      </c>
      <c r="C193" s="180" t="s">
        <v>192</v>
      </c>
      <c r="D193" s="31" t="s">
        <v>955</v>
      </c>
      <c r="E193" s="34">
        <v>24</v>
      </c>
      <c r="F193" s="31" t="s">
        <v>1070</v>
      </c>
      <c r="G193" s="34">
        <v>2408</v>
      </c>
      <c r="H193" s="52" t="s">
        <v>1071</v>
      </c>
      <c r="I193" s="74" t="s">
        <v>1072</v>
      </c>
      <c r="J193" s="52" t="s">
        <v>1073</v>
      </c>
      <c r="K193" s="74" t="s">
        <v>1074</v>
      </c>
      <c r="L193" s="52" t="s">
        <v>1075</v>
      </c>
      <c r="M193" s="52" t="s">
        <v>53</v>
      </c>
      <c r="N193" s="52" t="s">
        <v>1076</v>
      </c>
      <c r="O193" s="71"/>
      <c r="P193" s="72"/>
      <c r="Q193" s="27"/>
      <c r="R193" s="27"/>
      <c r="S193" s="27"/>
      <c r="T193" s="27"/>
      <c r="U193" s="27"/>
      <c r="V193" s="27"/>
      <c r="W193" s="27"/>
      <c r="X193" s="27"/>
      <c r="Y193" s="27"/>
      <c r="Z193" s="27"/>
      <c r="AA193" s="27"/>
      <c r="AB193" s="78"/>
      <c r="AC193" s="78"/>
      <c r="AD193" s="78"/>
      <c r="AE193" s="78"/>
      <c r="AF193" s="78"/>
      <c r="AG193" s="27"/>
      <c r="AH193" s="27"/>
      <c r="AI193" s="27"/>
      <c r="AJ193" s="27"/>
      <c r="AK193" s="27"/>
      <c r="AL193" s="75"/>
      <c r="AM193" s="19">
        <f>SUM(Q193:AL193)</f>
        <v>0</v>
      </c>
      <c r="AN193" s="61" t="s">
        <v>1024</v>
      </c>
      <c r="AO193" s="100"/>
      <c r="AP193" s="56"/>
      <c r="AQ193" s="56"/>
      <c r="AR193" s="56"/>
    </row>
    <row r="194" spans="1:44" ht="39.950000000000003" customHeight="1" x14ac:dyDescent="0.25">
      <c r="A194" s="97">
        <v>2</v>
      </c>
      <c r="B194" s="184" t="s">
        <v>909</v>
      </c>
      <c r="C194" s="31" t="s">
        <v>1077</v>
      </c>
      <c r="D194" s="31" t="s">
        <v>1078</v>
      </c>
      <c r="E194" s="34">
        <v>36</v>
      </c>
      <c r="F194" s="31" t="s">
        <v>1079</v>
      </c>
      <c r="G194" s="34">
        <v>3602</v>
      </c>
      <c r="H194" s="52" t="s">
        <v>412</v>
      </c>
      <c r="I194" s="74" t="s">
        <v>1080</v>
      </c>
      <c r="J194" s="52" t="s">
        <v>1081</v>
      </c>
      <c r="K194" s="74" t="s">
        <v>1082</v>
      </c>
      <c r="L194" s="52" t="s">
        <v>416</v>
      </c>
      <c r="M194" s="52" t="s">
        <v>53</v>
      </c>
      <c r="N194" s="90" t="s">
        <v>1083</v>
      </c>
      <c r="O194" s="30"/>
      <c r="P194" s="32"/>
      <c r="Q194" s="27"/>
      <c r="R194" s="27"/>
      <c r="S194" s="27"/>
      <c r="T194" s="27"/>
      <c r="U194" s="27"/>
      <c r="V194" s="27"/>
      <c r="W194" s="27"/>
      <c r="X194" s="27"/>
      <c r="Y194" s="27"/>
      <c r="Z194" s="27"/>
      <c r="AA194" s="27"/>
      <c r="AB194" s="78"/>
      <c r="AC194" s="78"/>
      <c r="AD194" s="78"/>
      <c r="AE194" s="78"/>
      <c r="AF194" s="78"/>
      <c r="AG194" s="27"/>
      <c r="AH194" s="27"/>
      <c r="AI194" s="27"/>
      <c r="AJ194" s="27"/>
      <c r="AK194" s="27"/>
      <c r="AL194" s="78"/>
      <c r="AM194" s="19">
        <f t="shared" si="2"/>
        <v>0</v>
      </c>
      <c r="AN194" s="61" t="s">
        <v>1084</v>
      </c>
      <c r="AO194" s="56"/>
      <c r="AP194" s="56"/>
      <c r="AQ194" s="56"/>
      <c r="AR194" s="56"/>
    </row>
    <row r="195" spans="1:44" ht="39.950000000000003" customHeight="1" x14ac:dyDescent="0.25">
      <c r="A195" s="97">
        <v>2</v>
      </c>
      <c r="B195" s="184" t="s">
        <v>909</v>
      </c>
      <c r="C195" s="31" t="s">
        <v>1085</v>
      </c>
      <c r="D195" s="31" t="s">
        <v>1086</v>
      </c>
      <c r="E195" s="34">
        <v>35</v>
      </c>
      <c r="F195" s="31" t="s">
        <v>1087</v>
      </c>
      <c r="G195" s="34">
        <v>3502</v>
      </c>
      <c r="H195" s="52" t="s">
        <v>1088</v>
      </c>
      <c r="I195" s="74" t="s">
        <v>1089</v>
      </c>
      <c r="J195" s="52" t="s">
        <v>1090</v>
      </c>
      <c r="K195" s="74" t="s">
        <v>1091</v>
      </c>
      <c r="L195" s="52" t="s">
        <v>1092</v>
      </c>
      <c r="M195" s="52" t="s">
        <v>53</v>
      </c>
      <c r="N195" s="90" t="s">
        <v>1093</v>
      </c>
      <c r="O195" s="101"/>
      <c r="P195" s="102"/>
      <c r="Q195" s="27"/>
      <c r="R195" s="27"/>
      <c r="S195" s="27"/>
      <c r="T195" s="27"/>
      <c r="U195" s="27"/>
      <c r="V195" s="27"/>
      <c r="W195" s="27"/>
      <c r="X195" s="27"/>
      <c r="Y195" s="27"/>
      <c r="Z195" s="27"/>
      <c r="AA195" s="27"/>
      <c r="AB195" s="78"/>
      <c r="AC195" s="78"/>
      <c r="AD195" s="78"/>
      <c r="AE195" s="78"/>
      <c r="AF195" s="78"/>
      <c r="AG195" s="27"/>
      <c r="AH195" s="27"/>
      <c r="AI195" s="27"/>
      <c r="AJ195" s="27"/>
      <c r="AK195" s="27"/>
      <c r="AL195" s="78"/>
      <c r="AM195" s="19">
        <f t="shared" si="2"/>
        <v>0</v>
      </c>
      <c r="AN195" s="61" t="s">
        <v>1084</v>
      </c>
      <c r="AO195" s="56"/>
      <c r="AP195" s="56"/>
      <c r="AQ195" s="56"/>
      <c r="AR195" s="56"/>
    </row>
    <row r="196" spans="1:44" ht="39.950000000000003" customHeight="1" x14ac:dyDescent="0.25">
      <c r="A196" s="97">
        <v>2</v>
      </c>
      <c r="B196" s="184" t="s">
        <v>909</v>
      </c>
      <c r="C196" s="31" t="s">
        <v>1094</v>
      </c>
      <c r="D196" s="31" t="s">
        <v>1086</v>
      </c>
      <c r="E196" s="34">
        <v>35</v>
      </c>
      <c r="F196" s="31" t="s">
        <v>1087</v>
      </c>
      <c r="G196" s="34">
        <v>3502</v>
      </c>
      <c r="H196" s="52" t="s">
        <v>1088</v>
      </c>
      <c r="I196" s="74" t="s">
        <v>1089</v>
      </c>
      <c r="J196" s="52" t="s">
        <v>1090</v>
      </c>
      <c r="K196" s="79" t="s">
        <v>1091</v>
      </c>
      <c r="L196" s="52" t="s">
        <v>1092</v>
      </c>
      <c r="M196" s="93" t="s">
        <v>53</v>
      </c>
      <c r="N196" s="90" t="s">
        <v>1095</v>
      </c>
      <c r="O196" s="71" t="s">
        <v>1096</v>
      </c>
      <c r="P196" s="72" t="s">
        <v>1097</v>
      </c>
      <c r="Q196" s="27"/>
      <c r="R196" s="27"/>
      <c r="S196" s="27"/>
      <c r="T196" s="27"/>
      <c r="U196" s="27"/>
      <c r="V196" s="27"/>
      <c r="W196" s="27"/>
      <c r="X196" s="27"/>
      <c r="Y196" s="27"/>
      <c r="Z196" s="27"/>
      <c r="AA196" s="27"/>
      <c r="AB196" s="78"/>
      <c r="AC196" s="78"/>
      <c r="AD196" s="78"/>
      <c r="AE196" s="78"/>
      <c r="AF196" s="78"/>
      <c r="AG196" s="27"/>
      <c r="AH196" s="27"/>
      <c r="AI196" s="27"/>
      <c r="AJ196" s="27"/>
      <c r="AK196" s="27"/>
      <c r="AL196" s="78"/>
      <c r="AM196" s="19">
        <f t="shared" si="2"/>
        <v>0</v>
      </c>
      <c r="AN196" s="61" t="s">
        <v>1084</v>
      </c>
      <c r="AO196" s="56"/>
      <c r="AP196" s="56"/>
      <c r="AQ196" s="56"/>
      <c r="AR196" s="56"/>
    </row>
    <row r="197" spans="1:44" ht="39.950000000000003" customHeight="1" x14ac:dyDescent="0.25">
      <c r="A197" s="97">
        <v>2</v>
      </c>
      <c r="B197" s="184" t="s">
        <v>909</v>
      </c>
      <c r="C197" s="31" t="s">
        <v>1098</v>
      </c>
      <c r="D197" s="31" t="s">
        <v>1078</v>
      </c>
      <c r="E197" s="34">
        <v>36</v>
      </c>
      <c r="F197" s="31" t="s">
        <v>1079</v>
      </c>
      <c r="G197" s="34">
        <v>3602</v>
      </c>
      <c r="H197" s="52" t="s">
        <v>1099</v>
      </c>
      <c r="I197" s="74" t="s">
        <v>1100</v>
      </c>
      <c r="J197" s="52" t="s">
        <v>1101</v>
      </c>
      <c r="K197" s="79" t="s">
        <v>1102</v>
      </c>
      <c r="L197" s="52" t="s">
        <v>1103</v>
      </c>
      <c r="M197" s="93" t="s">
        <v>53</v>
      </c>
      <c r="N197" s="52" t="s">
        <v>1104</v>
      </c>
      <c r="O197" s="30"/>
      <c r="P197" s="32"/>
      <c r="Q197" s="27"/>
      <c r="R197" s="27"/>
      <c r="S197" s="27"/>
      <c r="T197" s="27"/>
      <c r="U197" s="27"/>
      <c r="V197" s="27"/>
      <c r="W197" s="27"/>
      <c r="X197" s="27"/>
      <c r="Y197" s="27"/>
      <c r="Z197" s="27"/>
      <c r="AA197" s="27"/>
      <c r="AB197" s="78"/>
      <c r="AC197" s="78"/>
      <c r="AD197" s="78"/>
      <c r="AE197" s="78"/>
      <c r="AF197" s="78"/>
      <c r="AG197" s="27"/>
      <c r="AH197" s="27"/>
      <c r="AI197" s="27"/>
      <c r="AJ197" s="27"/>
      <c r="AK197" s="27"/>
      <c r="AL197" s="78"/>
      <c r="AM197" s="19">
        <f t="shared" si="2"/>
        <v>0</v>
      </c>
      <c r="AN197" s="61" t="s">
        <v>1084</v>
      </c>
      <c r="AO197" s="56"/>
      <c r="AP197" s="56"/>
      <c r="AQ197" s="56"/>
      <c r="AR197" s="56"/>
    </row>
    <row r="198" spans="1:44" ht="39.950000000000003" customHeight="1" x14ac:dyDescent="0.25">
      <c r="A198" s="97">
        <v>2</v>
      </c>
      <c r="B198" s="184" t="s">
        <v>909</v>
      </c>
      <c r="C198" s="31" t="s">
        <v>1105</v>
      </c>
      <c r="D198" s="31" t="s">
        <v>1078</v>
      </c>
      <c r="E198" s="34">
        <v>36</v>
      </c>
      <c r="F198" s="31" t="s">
        <v>1079</v>
      </c>
      <c r="G198" s="34">
        <v>3602</v>
      </c>
      <c r="H198" s="52" t="s">
        <v>1106</v>
      </c>
      <c r="I198" s="74" t="s">
        <v>1107</v>
      </c>
      <c r="J198" s="52" t="s">
        <v>1108</v>
      </c>
      <c r="K198" s="79" t="s">
        <v>1109</v>
      </c>
      <c r="L198" s="52" t="s">
        <v>1110</v>
      </c>
      <c r="M198" s="93" t="s">
        <v>53</v>
      </c>
      <c r="N198" s="52" t="s">
        <v>1111</v>
      </c>
      <c r="O198" s="30"/>
      <c r="P198" s="32"/>
      <c r="Q198" s="27"/>
      <c r="R198" s="27"/>
      <c r="S198" s="27"/>
      <c r="T198" s="27"/>
      <c r="U198" s="27"/>
      <c r="V198" s="27"/>
      <c r="W198" s="27"/>
      <c r="X198" s="27"/>
      <c r="Y198" s="27"/>
      <c r="Z198" s="27">
        <f>5000000</f>
        <v>5000000</v>
      </c>
      <c r="AA198" s="27"/>
      <c r="AB198" s="78"/>
      <c r="AC198" s="78"/>
      <c r="AD198" s="78"/>
      <c r="AE198" s="78"/>
      <c r="AF198" s="78"/>
      <c r="AG198" s="27"/>
      <c r="AH198" s="27"/>
      <c r="AI198" s="27"/>
      <c r="AJ198" s="27"/>
      <c r="AK198" s="27"/>
      <c r="AL198" s="78"/>
      <c r="AM198" s="19">
        <f t="shared" si="2"/>
        <v>5000000</v>
      </c>
      <c r="AN198" s="61" t="s">
        <v>1084</v>
      </c>
      <c r="AO198" s="56"/>
      <c r="AP198" s="56"/>
      <c r="AQ198" s="56"/>
      <c r="AR198" s="56"/>
    </row>
    <row r="199" spans="1:44" ht="39.950000000000003" customHeight="1" x14ac:dyDescent="0.25">
      <c r="A199" s="97">
        <v>2</v>
      </c>
      <c r="B199" s="184" t="s">
        <v>909</v>
      </c>
      <c r="C199" s="31" t="s">
        <v>1112</v>
      </c>
      <c r="D199" s="31" t="s">
        <v>1078</v>
      </c>
      <c r="E199" s="34">
        <v>36</v>
      </c>
      <c r="F199" s="31" t="s">
        <v>1079</v>
      </c>
      <c r="G199" s="34">
        <v>3602</v>
      </c>
      <c r="H199" s="52" t="s">
        <v>1113</v>
      </c>
      <c r="I199" s="74" t="s">
        <v>1114</v>
      </c>
      <c r="J199" s="52" t="s">
        <v>1115</v>
      </c>
      <c r="K199" s="74" t="s">
        <v>1116</v>
      </c>
      <c r="L199" s="52" t="s">
        <v>1117</v>
      </c>
      <c r="M199" s="52" t="s">
        <v>53</v>
      </c>
      <c r="N199" s="52" t="s">
        <v>1118</v>
      </c>
      <c r="O199" s="71" t="s">
        <v>1119</v>
      </c>
      <c r="P199" s="72" t="s">
        <v>1120</v>
      </c>
      <c r="Q199" s="27"/>
      <c r="R199" s="27"/>
      <c r="S199" s="27"/>
      <c r="T199" s="27"/>
      <c r="U199" s="27"/>
      <c r="V199" s="27"/>
      <c r="W199" s="27"/>
      <c r="X199" s="27"/>
      <c r="Y199" s="27"/>
      <c r="Z199" s="27"/>
      <c r="AA199" s="27"/>
      <c r="AB199" s="78"/>
      <c r="AC199" s="78"/>
      <c r="AD199" s="78"/>
      <c r="AE199" s="78"/>
      <c r="AF199" s="78"/>
      <c r="AG199" s="27"/>
      <c r="AH199" s="27"/>
      <c r="AI199" s="27"/>
      <c r="AJ199" s="27"/>
      <c r="AK199" s="27"/>
      <c r="AL199" s="78"/>
      <c r="AM199" s="19">
        <f t="shared" si="2"/>
        <v>0</v>
      </c>
      <c r="AN199" s="61" t="s">
        <v>1084</v>
      </c>
      <c r="AO199" s="56"/>
      <c r="AP199" s="56"/>
      <c r="AQ199" s="56"/>
      <c r="AR199" s="56"/>
    </row>
    <row r="200" spans="1:44" ht="39.950000000000003" customHeight="1" x14ac:dyDescent="0.25">
      <c r="A200" s="97">
        <v>2</v>
      </c>
      <c r="B200" s="184" t="s">
        <v>909</v>
      </c>
      <c r="C200" s="31" t="s">
        <v>1121</v>
      </c>
      <c r="D200" s="31" t="s">
        <v>1086</v>
      </c>
      <c r="E200" s="34">
        <v>35</v>
      </c>
      <c r="F200" s="31" t="s">
        <v>1087</v>
      </c>
      <c r="G200" s="34">
        <v>3502</v>
      </c>
      <c r="H200" s="52" t="s">
        <v>1122</v>
      </c>
      <c r="I200" s="74" t="s">
        <v>1123</v>
      </c>
      <c r="J200" s="52" t="s">
        <v>1124</v>
      </c>
      <c r="K200" s="74" t="s">
        <v>1125</v>
      </c>
      <c r="L200" s="52" t="s">
        <v>1126</v>
      </c>
      <c r="M200" s="52" t="s">
        <v>53</v>
      </c>
      <c r="N200" s="35" t="s">
        <v>1121</v>
      </c>
      <c r="O200" s="71" t="s">
        <v>1096</v>
      </c>
      <c r="P200" s="72" t="s">
        <v>1097</v>
      </c>
      <c r="Q200" s="27"/>
      <c r="R200" s="27"/>
      <c r="S200" s="27"/>
      <c r="T200" s="27"/>
      <c r="U200" s="27"/>
      <c r="V200" s="27"/>
      <c r="W200" s="27"/>
      <c r="X200" s="27"/>
      <c r="Y200" s="27"/>
      <c r="Z200" s="27"/>
      <c r="AA200" s="27"/>
      <c r="AB200" s="78"/>
      <c r="AC200" s="78"/>
      <c r="AD200" s="78"/>
      <c r="AE200" s="78"/>
      <c r="AF200" s="78"/>
      <c r="AG200" s="27"/>
      <c r="AH200" s="27"/>
      <c r="AI200" s="27"/>
      <c r="AJ200" s="27"/>
      <c r="AK200" s="27"/>
      <c r="AL200" s="78"/>
      <c r="AM200" s="19">
        <f t="shared" si="2"/>
        <v>0</v>
      </c>
      <c r="AN200" s="61" t="s">
        <v>1084</v>
      </c>
      <c r="AO200" s="56"/>
      <c r="AP200" s="56"/>
      <c r="AQ200" s="56"/>
      <c r="AR200" s="56"/>
    </row>
    <row r="201" spans="1:44" ht="39.950000000000003" customHeight="1" x14ac:dyDescent="0.25">
      <c r="A201" s="97">
        <v>2</v>
      </c>
      <c r="B201" s="184" t="s">
        <v>909</v>
      </c>
      <c r="C201" s="31" t="s">
        <v>1127</v>
      </c>
      <c r="D201" s="31" t="s">
        <v>1078</v>
      </c>
      <c r="E201" s="34">
        <v>36</v>
      </c>
      <c r="F201" s="31" t="s">
        <v>1079</v>
      </c>
      <c r="G201" s="34">
        <v>3602</v>
      </c>
      <c r="H201" s="52" t="s">
        <v>1106</v>
      </c>
      <c r="I201" s="11" t="s">
        <v>1107</v>
      </c>
      <c r="J201" s="52" t="s">
        <v>1108</v>
      </c>
      <c r="K201" s="79" t="s">
        <v>1109</v>
      </c>
      <c r="L201" s="52" t="s">
        <v>1110</v>
      </c>
      <c r="M201" s="93" t="s">
        <v>53</v>
      </c>
      <c r="N201" s="35" t="s">
        <v>1127</v>
      </c>
      <c r="O201" s="30"/>
      <c r="P201" s="32"/>
      <c r="Q201" s="27"/>
      <c r="R201" s="27"/>
      <c r="S201" s="27"/>
      <c r="T201" s="27"/>
      <c r="U201" s="27"/>
      <c r="V201" s="27"/>
      <c r="W201" s="27"/>
      <c r="X201" s="27"/>
      <c r="Y201" s="27"/>
      <c r="Z201" s="27"/>
      <c r="AA201" s="27"/>
      <c r="AB201" s="78"/>
      <c r="AC201" s="78"/>
      <c r="AD201" s="78"/>
      <c r="AE201" s="78"/>
      <c r="AF201" s="78"/>
      <c r="AG201" s="27"/>
      <c r="AH201" s="27"/>
      <c r="AI201" s="27"/>
      <c r="AJ201" s="27"/>
      <c r="AK201" s="27"/>
      <c r="AL201" s="78"/>
      <c r="AM201" s="19">
        <f t="shared" si="2"/>
        <v>0</v>
      </c>
      <c r="AN201" s="61" t="s">
        <v>1084</v>
      </c>
      <c r="AO201" s="56"/>
      <c r="AP201" s="56"/>
      <c r="AQ201" s="56"/>
      <c r="AR201" s="56"/>
    </row>
    <row r="202" spans="1:44" ht="39.950000000000003" customHeight="1" x14ac:dyDescent="0.25">
      <c r="A202" s="97">
        <v>2</v>
      </c>
      <c r="B202" s="184" t="s">
        <v>909</v>
      </c>
      <c r="C202" s="31" t="s">
        <v>1128</v>
      </c>
      <c r="D202" s="31" t="s">
        <v>1078</v>
      </c>
      <c r="E202" s="34">
        <v>36</v>
      </c>
      <c r="F202" s="31" t="s">
        <v>1079</v>
      </c>
      <c r="G202" s="34">
        <v>3602</v>
      </c>
      <c r="H202" s="52" t="s">
        <v>1106</v>
      </c>
      <c r="I202" s="74" t="s">
        <v>1107</v>
      </c>
      <c r="J202" s="52" t="s">
        <v>1108</v>
      </c>
      <c r="K202" s="79" t="s">
        <v>1109</v>
      </c>
      <c r="L202" s="52" t="s">
        <v>1110</v>
      </c>
      <c r="M202" s="93" t="s">
        <v>53</v>
      </c>
      <c r="N202" s="52" t="s">
        <v>1129</v>
      </c>
      <c r="O202" s="71" t="s">
        <v>1130</v>
      </c>
      <c r="P202" s="72" t="s">
        <v>1131</v>
      </c>
      <c r="Q202" s="27"/>
      <c r="R202" s="27"/>
      <c r="S202" s="27"/>
      <c r="T202" s="27"/>
      <c r="U202" s="27"/>
      <c r="V202" s="27"/>
      <c r="W202" s="27"/>
      <c r="X202" s="27"/>
      <c r="Y202" s="27"/>
      <c r="Z202" s="27"/>
      <c r="AA202" s="27"/>
      <c r="AB202" s="78"/>
      <c r="AC202" s="78"/>
      <c r="AD202" s="78"/>
      <c r="AE202" s="78"/>
      <c r="AF202" s="78"/>
      <c r="AG202" s="27"/>
      <c r="AH202" s="27"/>
      <c r="AI202" s="27"/>
      <c r="AJ202" s="27"/>
      <c r="AK202" s="27"/>
      <c r="AL202" s="78"/>
      <c r="AM202" s="19">
        <f t="shared" si="2"/>
        <v>0</v>
      </c>
      <c r="AN202" s="61" t="s">
        <v>1084</v>
      </c>
      <c r="AO202" s="56"/>
      <c r="AP202" s="56"/>
      <c r="AQ202" s="56"/>
      <c r="AR202" s="56"/>
    </row>
    <row r="203" spans="1:44" ht="39.950000000000003" customHeight="1" x14ac:dyDescent="0.25">
      <c r="A203" s="97">
        <v>2</v>
      </c>
      <c r="B203" s="184" t="s">
        <v>909</v>
      </c>
      <c r="C203" s="31" t="s">
        <v>1132</v>
      </c>
      <c r="D203" s="31" t="s">
        <v>1078</v>
      </c>
      <c r="E203" s="34">
        <v>36</v>
      </c>
      <c r="F203" s="31" t="s">
        <v>1079</v>
      </c>
      <c r="G203" s="34">
        <v>3602</v>
      </c>
      <c r="H203" s="52" t="s">
        <v>1106</v>
      </c>
      <c r="I203" s="74" t="s">
        <v>1107</v>
      </c>
      <c r="J203" s="52" t="s">
        <v>1108</v>
      </c>
      <c r="K203" s="74" t="s">
        <v>1109</v>
      </c>
      <c r="L203" s="52" t="s">
        <v>1110</v>
      </c>
      <c r="M203" s="52" t="s">
        <v>53</v>
      </c>
      <c r="N203" s="52" t="s">
        <v>1133</v>
      </c>
      <c r="O203" s="30"/>
      <c r="P203" s="32"/>
      <c r="Q203" s="27"/>
      <c r="R203" s="27"/>
      <c r="S203" s="27"/>
      <c r="T203" s="27"/>
      <c r="U203" s="27"/>
      <c r="V203" s="27"/>
      <c r="W203" s="27"/>
      <c r="X203" s="27"/>
      <c r="Y203" s="27"/>
      <c r="Z203" s="27"/>
      <c r="AA203" s="27"/>
      <c r="AB203" s="78"/>
      <c r="AC203" s="78"/>
      <c r="AD203" s="78"/>
      <c r="AE203" s="78"/>
      <c r="AF203" s="78"/>
      <c r="AG203" s="27"/>
      <c r="AH203" s="27"/>
      <c r="AI203" s="27"/>
      <c r="AJ203" s="27"/>
      <c r="AK203" s="27"/>
      <c r="AL203" s="78"/>
      <c r="AM203" s="19">
        <f t="shared" si="2"/>
        <v>0</v>
      </c>
      <c r="AN203" s="61" t="s">
        <v>1084</v>
      </c>
      <c r="AO203" s="56"/>
      <c r="AP203" s="56"/>
      <c r="AQ203" s="56"/>
      <c r="AR203" s="56"/>
    </row>
    <row r="204" spans="1:44" ht="39.950000000000003" customHeight="1" x14ac:dyDescent="0.25">
      <c r="A204" s="97">
        <v>2</v>
      </c>
      <c r="B204" s="184" t="s">
        <v>909</v>
      </c>
      <c r="C204" s="31" t="s">
        <v>1134</v>
      </c>
      <c r="D204" s="31" t="s">
        <v>1086</v>
      </c>
      <c r="E204" s="34">
        <v>35</v>
      </c>
      <c r="F204" s="31" t="s">
        <v>1087</v>
      </c>
      <c r="G204" s="34">
        <v>3502</v>
      </c>
      <c r="H204" s="52" t="s">
        <v>1135</v>
      </c>
      <c r="I204" s="74" t="s">
        <v>1136</v>
      </c>
      <c r="J204" s="52" t="s">
        <v>1137</v>
      </c>
      <c r="K204" s="74" t="s">
        <v>1138</v>
      </c>
      <c r="L204" s="52" t="s">
        <v>1139</v>
      </c>
      <c r="M204" s="52" t="s">
        <v>53</v>
      </c>
      <c r="N204" s="31" t="s">
        <v>1134</v>
      </c>
      <c r="O204" s="71" t="s">
        <v>1140</v>
      </c>
      <c r="P204" s="72" t="s">
        <v>1141</v>
      </c>
      <c r="Q204" s="27"/>
      <c r="R204" s="27"/>
      <c r="S204" s="27"/>
      <c r="T204" s="27"/>
      <c r="U204" s="27"/>
      <c r="V204" s="27"/>
      <c r="W204" s="27"/>
      <c r="X204" s="27"/>
      <c r="Y204" s="27"/>
      <c r="Z204" s="27"/>
      <c r="AA204" s="27"/>
      <c r="AB204" s="78"/>
      <c r="AC204" s="78"/>
      <c r="AD204" s="78"/>
      <c r="AE204" s="78"/>
      <c r="AF204" s="78"/>
      <c r="AG204" s="27"/>
      <c r="AH204" s="27"/>
      <c r="AI204" s="27"/>
      <c r="AJ204" s="27"/>
      <c r="AK204" s="27"/>
      <c r="AL204" s="78"/>
      <c r="AM204" s="19">
        <f t="shared" si="2"/>
        <v>0</v>
      </c>
      <c r="AN204" s="61" t="s">
        <v>1084</v>
      </c>
      <c r="AO204" s="56"/>
      <c r="AP204" s="56"/>
      <c r="AQ204" s="56"/>
      <c r="AR204" s="56"/>
    </row>
    <row r="205" spans="1:44" ht="39.950000000000003" customHeight="1" x14ac:dyDescent="0.25">
      <c r="A205" s="97">
        <v>2</v>
      </c>
      <c r="B205" s="184" t="s">
        <v>909</v>
      </c>
      <c r="C205" s="31" t="s">
        <v>1142</v>
      </c>
      <c r="D205" s="31" t="s">
        <v>1086</v>
      </c>
      <c r="E205" s="34">
        <v>35</v>
      </c>
      <c r="F205" s="31" t="s">
        <v>1087</v>
      </c>
      <c r="G205" s="34">
        <v>3502</v>
      </c>
      <c r="H205" s="52" t="s">
        <v>1143</v>
      </c>
      <c r="I205" s="74" t="s">
        <v>1144</v>
      </c>
      <c r="J205" s="52" t="s">
        <v>1145</v>
      </c>
      <c r="K205" s="74" t="s">
        <v>1146</v>
      </c>
      <c r="L205" s="52" t="s">
        <v>1147</v>
      </c>
      <c r="M205" s="52" t="s">
        <v>53</v>
      </c>
      <c r="N205" s="52" t="s">
        <v>1148</v>
      </c>
      <c r="O205" s="71" t="s">
        <v>1149</v>
      </c>
      <c r="P205" s="72" t="s">
        <v>1150</v>
      </c>
      <c r="Q205" s="27"/>
      <c r="R205" s="27"/>
      <c r="S205" s="27"/>
      <c r="T205" s="27"/>
      <c r="U205" s="27"/>
      <c r="V205" s="27"/>
      <c r="W205" s="27"/>
      <c r="X205" s="27"/>
      <c r="Y205" s="27"/>
      <c r="Z205" s="27"/>
      <c r="AA205" s="27"/>
      <c r="AB205" s="78"/>
      <c r="AC205" s="78"/>
      <c r="AD205" s="78"/>
      <c r="AE205" s="78"/>
      <c r="AF205" s="78"/>
      <c r="AG205" s="27"/>
      <c r="AH205" s="27"/>
      <c r="AI205" s="27"/>
      <c r="AJ205" s="27"/>
      <c r="AK205" s="27"/>
      <c r="AL205" s="78"/>
      <c r="AM205" s="19">
        <f t="shared" ref="AM205:AM269" si="3">SUM(Q205:AL205)</f>
        <v>0</v>
      </c>
      <c r="AN205" s="61" t="s">
        <v>1084</v>
      </c>
      <c r="AO205" s="56"/>
      <c r="AP205" s="56"/>
      <c r="AQ205" s="56"/>
      <c r="AR205" s="56"/>
    </row>
    <row r="206" spans="1:44" ht="39.950000000000003" customHeight="1" x14ac:dyDescent="0.25">
      <c r="A206" s="97">
        <v>2</v>
      </c>
      <c r="B206" s="184" t="s">
        <v>909</v>
      </c>
      <c r="C206" s="31" t="s">
        <v>1151</v>
      </c>
      <c r="D206" s="31" t="s">
        <v>1078</v>
      </c>
      <c r="E206" s="34">
        <v>36</v>
      </c>
      <c r="F206" s="31" t="s">
        <v>1079</v>
      </c>
      <c r="G206" s="34">
        <v>3602</v>
      </c>
      <c r="H206" s="52" t="s">
        <v>1152</v>
      </c>
      <c r="I206" s="74" t="s">
        <v>1153</v>
      </c>
      <c r="J206" s="52" t="s">
        <v>1154</v>
      </c>
      <c r="K206" s="74" t="s">
        <v>1155</v>
      </c>
      <c r="L206" s="52" t="s">
        <v>1156</v>
      </c>
      <c r="M206" s="52" t="s">
        <v>53</v>
      </c>
      <c r="N206" s="52" t="s">
        <v>1157</v>
      </c>
      <c r="O206" s="30"/>
      <c r="P206" s="32"/>
      <c r="Q206" s="27"/>
      <c r="R206" s="27"/>
      <c r="S206" s="27"/>
      <c r="T206" s="27"/>
      <c r="U206" s="27"/>
      <c r="V206" s="27"/>
      <c r="W206" s="27"/>
      <c r="X206" s="27"/>
      <c r="Y206" s="27"/>
      <c r="Z206" s="27"/>
      <c r="AA206" s="27"/>
      <c r="AB206" s="78"/>
      <c r="AC206" s="78"/>
      <c r="AD206" s="78"/>
      <c r="AE206" s="78"/>
      <c r="AF206" s="78"/>
      <c r="AG206" s="27"/>
      <c r="AH206" s="27"/>
      <c r="AI206" s="27"/>
      <c r="AJ206" s="27"/>
      <c r="AK206" s="27"/>
      <c r="AL206" s="78"/>
      <c r="AM206" s="19">
        <f t="shared" si="3"/>
        <v>0</v>
      </c>
      <c r="AN206" s="61" t="s">
        <v>1084</v>
      </c>
      <c r="AO206" s="56"/>
      <c r="AP206" s="56"/>
      <c r="AQ206" s="56"/>
      <c r="AR206" s="56"/>
    </row>
    <row r="207" spans="1:44" ht="39.950000000000003" customHeight="1" x14ac:dyDescent="0.25">
      <c r="A207" s="97">
        <v>2</v>
      </c>
      <c r="B207" s="184" t="s">
        <v>909</v>
      </c>
      <c r="C207" s="31" t="s">
        <v>1158</v>
      </c>
      <c r="D207" s="31" t="s">
        <v>1078</v>
      </c>
      <c r="E207" s="34">
        <v>36</v>
      </c>
      <c r="F207" s="31" t="s">
        <v>1079</v>
      </c>
      <c r="G207" s="34">
        <v>3602</v>
      </c>
      <c r="H207" s="52" t="s">
        <v>1152</v>
      </c>
      <c r="I207" s="74" t="s">
        <v>1153</v>
      </c>
      <c r="J207" s="52" t="s">
        <v>1154</v>
      </c>
      <c r="K207" s="74" t="s">
        <v>1155</v>
      </c>
      <c r="L207" s="52" t="s">
        <v>1156</v>
      </c>
      <c r="M207" s="52" t="s">
        <v>53</v>
      </c>
      <c r="N207" s="35" t="s">
        <v>1159</v>
      </c>
      <c r="O207" s="30"/>
      <c r="P207" s="32"/>
      <c r="Q207" s="27"/>
      <c r="R207" s="27"/>
      <c r="S207" s="27"/>
      <c r="T207" s="27"/>
      <c r="U207" s="27"/>
      <c r="V207" s="27"/>
      <c r="W207" s="27"/>
      <c r="X207" s="27"/>
      <c r="Y207" s="27"/>
      <c r="Z207" s="27"/>
      <c r="AA207" s="27"/>
      <c r="AB207" s="78"/>
      <c r="AC207" s="78"/>
      <c r="AD207" s="78"/>
      <c r="AE207" s="78"/>
      <c r="AF207" s="78"/>
      <c r="AG207" s="27"/>
      <c r="AH207" s="27"/>
      <c r="AI207" s="27"/>
      <c r="AJ207" s="27"/>
      <c r="AK207" s="27"/>
      <c r="AL207" s="78"/>
      <c r="AM207" s="19">
        <f t="shared" si="3"/>
        <v>0</v>
      </c>
      <c r="AN207" s="61" t="s">
        <v>1084</v>
      </c>
      <c r="AO207" s="56"/>
      <c r="AP207" s="56"/>
      <c r="AQ207" s="56"/>
      <c r="AR207" s="56"/>
    </row>
    <row r="208" spans="1:44" ht="39.950000000000003" customHeight="1" x14ac:dyDescent="0.25">
      <c r="A208" s="97">
        <v>2</v>
      </c>
      <c r="B208" s="184" t="s">
        <v>909</v>
      </c>
      <c r="C208" s="31" t="s">
        <v>1160</v>
      </c>
      <c r="D208" s="31" t="s">
        <v>1086</v>
      </c>
      <c r="E208" s="34">
        <v>35</v>
      </c>
      <c r="F208" s="31" t="s">
        <v>1087</v>
      </c>
      <c r="G208" s="34">
        <v>3502</v>
      </c>
      <c r="H208" s="52" t="s">
        <v>1135</v>
      </c>
      <c r="I208" s="74" t="s">
        <v>1136</v>
      </c>
      <c r="J208" s="52" t="s">
        <v>1137</v>
      </c>
      <c r="K208" s="79" t="s">
        <v>1138</v>
      </c>
      <c r="L208" s="52" t="s">
        <v>1139</v>
      </c>
      <c r="M208" s="94" t="s">
        <v>53</v>
      </c>
      <c r="N208" s="35" t="s">
        <v>1161</v>
      </c>
      <c r="O208" s="101"/>
      <c r="P208" s="102"/>
      <c r="Q208" s="27"/>
      <c r="R208" s="27"/>
      <c r="S208" s="27"/>
      <c r="T208" s="27"/>
      <c r="U208" s="27"/>
      <c r="V208" s="27"/>
      <c r="W208" s="27"/>
      <c r="X208" s="27"/>
      <c r="Y208" s="27"/>
      <c r="Z208" s="27"/>
      <c r="AA208" s="27"/>
      <c r="AB208" s="78"/>
      <c r="AC208" s="78"/>
      <c r="AD208" s="78"/>
      <c r="AE208" s="78"/>
      <c r="AF208" s="78"/>
      <c r="AG208" s="27"/>
      <c r="AH208" s="27"/>
      <c r="AI208" s="27"/>
      <c r="AJ208" s="27"/>
      <c r="AK208" s="27"/>
      <c r="AL208" s="78"/>
      <c r="AM208" s="19">
        <f t="shared" si="3"/>
        <v>0</v>
      </c>
      <c r="AN208" s="61" t="s">
        <v>1084</v>
      </c>
      <c r="AO208" s="56"/>
      <c r="AP208" s="56"/>
      <c r="AQ208" s="56"/>
      <c r="AR208" s="56"/>
    </row>
    <row r="209" spans="1:44" ht="39.950000000000003" customHeight="1" x14ac:dyDescent="0.25">
      <c r="A209" s="97"/>
      <c r="B209" s="184" t="s">
        <v>909</v>
      </c>
      <c r="C209" s="149" t="s">
        <v>192</v>
      </c>
      <c r="D209" s="31" t="s">
        <v>1086</v>
      </c>
      <c r="E209" s="34">
        <v>35</v>
      </c>
      <c r="F209" s="31" t="s">
        <v>1087</v>
      </c>
      <c r="G209" s="34">
        <v>3502</v>
      </c>
      <c r="H209" s="52" t="s">
        <v>1162</v>
      </c>
      <c r="I209" s="74" t="s">
        <v>1163</v>
      </c>
      <c r="J209" s="52" t="s">
        <v>1164</v>
      </c>
      <c r="K209" s="79" t="s">
        <v>1165</v>
      </c>
      <c r="L209" s="52" t="s">
        <v>979</v>
      </c>
      <c r="M209" s="94" t="s">
        <v>53</v>
      </c>
      <c r="N209" s="35" t="s">
        <v>1166</v>
      </c>
      <c r="O209" s="101"/>
      <c r="P209" s="102"/>
      <c r="Q209" s="27"/>
      <c r="R209" s="27"/>
      <c r="S209" s="27"/>
      <c r="T209" s="27"/>
      <c r="U209" s="27"/>
      <c r="V209" s="27"/>
      <c r="W209" s="27"/>
      <c r="X209" s="27"/>
      <c r="Y209" s="27"/>
      <c r="Z209" s="27"/>
      <c r="AA209" s="27"/>
      <c r="AB209" s="78"/>
      <c r="AC209" s="78"/>
      <c r="AD209" s="78"/>
      <c r="AE209" s="78"/>
      <c r="AF209" s="78"/>
      <c r="AG209" s="27"/>
      <c r="AH209" s="27"/>
      <c r="AI209" s="27"/>
      <c r="AJ209" s="27"/>
      <c r="AK209" s="27"/>
      <c r="AL209" s="78"/>
      <c r="AM209" s="19">
        <f t="shared" si="3"/>
        <v>0</v>
      </c>
      <c r="AN209" s="61" t="s">
        <v>1084</v>
      </c>
      <c r="AO209" s="99"/>
      <c r="AP209" s="56"/>
      <c r="AQ209" s="56"/>
      <c r="AR209" s="56"/>
    </row>
    <row r="210" spans="1:44" ht="39.950000000000003" customHeight="1" x14ac:dyDescent="0.25">
      <c r="A210" s="97">
        <v>2</v>
      </c>
      <c r="B210" s="184" t="s">
        <v>909</v>
      </c>
      <c r="C210" s="31" t="s">
        <v>1167</v>
      </c>
      <c r="D210" s="31" t="s">
        <v>1078</v>
      </c>
      <c r="E210" s="34">
        <v>36</v>
      </c>
      <c r="F210" s="31" t="s">
        <v>1079</v>
      </c>
      <c r="G210" s="34">
        <v>3602</v>
      </c>
      <c r="H210" s="52" t="s">
        <v>1106</v>
      </c>
      <c r="I210" s="74" t="s">
        <v>1107</v>
      </c>
      <c r="J210" s="52" t="s">
        <v>1108</v>
      </c>
      <c r="K210" s="79" t="s">
        <v>1109</v>
      </c>
      <c r="L210" s="52" t="s">
        <v>1110</v>
      </c>
      <c r="M210" s="93" t="s">
        <v>53</v>
      </c>
      <c r="N210" s="31" t="s">
        <v>1167</v>
      </c>
      <c r="O210" s="71" t="s">
        <v>1168</v>
      </c>
      <c r="P210" s="72" t="s">
        <v>1169</v>
      </c>
      <c r="Q210" s="27"/>
      <c r="R210" s="27"/>
      <c r="S210" s="27"/>
      <c r="T210" s="27"/>
      <c r="U210" s="27"/>
      <c r="V210" s="27"/>
      <c r="W210" s="27"/>
      <c r="X210" s="27"/>
      <c r="Y210" s="27"/>
      <c r="Z210" s="27"/>
      <c r="AA210" s="27"/>
      <c r="AB210" s="78"/>
      <c r="AC210" s="78"/>
      <c r="AD210" s="78"/>
      <c r="AE210" s="78"/>
      <c r="AF210" s="78"/>
      <c r="AG210" s="27"/>
      <c r="AH210" s="27"/>
      <c r="AI210" s="27"/>
      <c r="AJ210" s="27"/>
      <c r="AK210" s="27"/>
      <c r="AL210" s="78"/>
      <c r="AM210" s="19">
        <f t="shared" si="3"/>
        <v>0</v>
      </c>
      <c r="AN210" s="61" t="s">
        <v>1084</v>
      </c>
      <c r="AO210" s="100"/>
      <c r="AP210" s="56"/>
      <c r="AQ210" s="56"/>
      <c r="AR210" s="56"/>
    </row>
    <row r="211" spans="1:44" ht="39.950000000000003" customHeight="1" x14ac:dyDescent="0.25">
      <c r="A211" s="97">
        <v>2</v>
      </c>
      <c r="B211" s="184" t="s">
        <v>909</v>
      </c>
      <c r="C211" s="31" t="s">
        <v>1170</v>
      </c>
      <c r="D211" s="31" t="s">
        <v>1086</v>
      </c>
      <c r="E211" s="34">
        <v>35</v>
      </c>
      <c r="F211" s="62" t="s">
        <v>1087</v>
      </c>
      <c r="G211" s="95" t="s">
        <v>1171</v>
      </c>
      <c r="H211" s="35" t="s">
        <v>144</v>
      </c>
      <c r="I211" s="11" t="s">
        <v>1172</v>
      </c>
      <c r="J211" s="35" t="s">
        <v>1173</v>
      </c>
      <c r="K211" s="11" t="s">
        <v>1174</v>
      </c>
      <c r="L211" s="35" t="s">
        <v>1175</v>
      </c>
      <c r="M211" s="35" t="s">
        <v>53</v>
      </c>
      <c r="N211" s="34" t="s">
        <v>1176</v>
      </c>
      <c r="O211" s="145"/>
      <c r="P211" s="102"/>
      <c r="Q211" s="27"/>
      <c r="R211" s="27"/>
      <c r="S211" s="27"/>
      <c r="T211" s="27"/>
      <c r="U211" s="27"/>
      <c r="V211" s="27"/>
      <c r="W211" s="27"/>
      <c r="X211" s="27"/>
      <c r="Y211" s="27"/>
      <c r="Z211" s="27"/>
      <c r="AA211" s="27"/>
      <c r="AB211" s="78"/>
      <c r="AC211" s="78"/>
      <c r="AD211" s="78"/>
      <c r="AE211" s="78"/>
      <c r="AF211" s="78"/>
      <c r="AG211" s="27"/>
      <c r="AH211" s="27"/>
      <c r="AI211" s="27"/>
      <c r="AJ211" s="27"/>
      <c r="AK211" s="27"/>
      <c r="AL211" s="78"/>
      <c r="AM211" s="19">
        <f t="shared" si="3"/>
        <v>0</v>
      </c>
      <c r="AN211" s="61" t="s">
        <v>1084</v>
      </c>
      <c r="AO211" s="56"/>
      <c r="AP211" s="56"/>
      <c r="AQ211" s="56"/>
      <c r="AR211" s="56"/>
    </row>
    <row r="212" spans="1:44" ht="39.950000000000003" customHeight="1" x14ac:dyDescent="0.25">
      <c r="A212" s="97">
        <v>2</v>
      </c>
      <c r="B212" s="184" t="s">
        <v>909</v>
      </c>
      <c r="C212" s="31" t="s">
        <v>1177</v>
      </c>
      <c r="D212" s="31" t="s">
        <v>1086</v>
      </c>
      <c r="E212" s="34">
        <v>35</v>
      </c>
      <c r="F212" s="62" t="s">
        <v>1087</v>
      </c>
      <c r="G212" s="95" t="s">
        <v>1171</v>
      </c>
      <c r="H212" s="35" t="s">
        <v>1178</v>
      </c>
      <c r="I212" s="11" t="s">
        <v>1179</v>
      </c>
      <c r="J212" s="35" t="s">
        <v>1180</v>
      </c>
      <c r="K212" s="11" t="s">
        <v>1181</v>
      </c>
      <c r="L212" s="35" t="s">
        <v>1182</v>
      </c>
      <c r="M212" s="35" t="s">
        <v>53</v>
      </c>
      <c r="N212" s="11" t="s">
        <v>1183</v>
      </c>
      <c r="O212" s="71" t="s">
        <v>1149</v>
      </c>
      <c r="P212" s="72" t="s">
        <v>1150</v>
      </c>
      <c r="Q212" s="27"/>
      <c r="R212" s="27"/>
      <c r="S212" s="27"/>
      <c r="T212" s="27"/>
      <c r="U212" s="27"/>
      <c r="V212" s="27"/>
      <c r="W212" s="27"/>
      <c r="X212" s="27"/>
      <c r="Y212" s="27"/>
      <c r="Z212" s="27"/>
      <c r="AA212" s="27"/>
      <c r="AB212" s="78"/>
      <c r="AC212" s="78"/>
      <c r="AD212" s="78"/>
      <c r="AE212" s="78"/>
      <c r="AF212" s="78"/>
      <c r="AG212" s="27"/>
      <c r="AH212" s="27"/>
      <c r="AI212" s="27"/>
      <c r="AJ212" s="27"/>
      <c r="AK212" s="27"/>
      <c r="AL212" s="78"/>
      <c r="AM212" s="19">
        <f t="shared" si="3"/>
        <v>0</v>
      </c>
      <c r="AN212" s="61" t="s">
        <v>1084</v>
      </c>
      <c r="AO212" s="56"/>
      <c r="AP212" s="56"/>
      <c r="AQ212" s="56"/>
      <c r="AR212" s="56"/>
    </row>
    <row r="213" spans="1:44" ht="39.950000000000003" customHeight="1" x14ac:dyDescent="0.25">
      <c r="A213" s="97">
        <v>2</v>
      </c>
      <c r="B213" s="184" t="s">
        <v>909</v>
      </c>
      <c r="C213" s="31" t="s">
        <v>1184</v>
      </c>
      <c r="D213" s="31" t="s">
        <v>1086</v>
      </c>
      <c r="E213" s="34">
        <v>35</v>
      </c>
      <c r="F213" s="62" t="s">
        <v>1087</v>
      </c>
      <c r="G213" s="95" t="s">
        <v>1171</v>
      </c>
      <c r="H213" s="35" t="s">
        <v>1178</v>
      </c>
      <c r="I213" s="11" t="s">
        <v>1179</v>
      </c>
      <c r="J213" s="35" t="s">
        <v>1180</v>
      </c>
      <c r="K213" s="11" t="s">
        <v>1185</v>
      </c>
      <c r="L213" s="35" t="s">
        <v>1042</v>
      </c>
      <c r="M213" s="35" t="s">
        <v>53</v>
      </c>
      <c r="N213" s="90" t="s">
        <v>1186</v>
      </c>
      <c r="O213" s="71" t="s">
        <v>1149</v>
      </c>
      <c r="P213" s="72" t="s">
        <v>1150</v>
      </c>
      <c r="Q213" s="27"/>
      <c r="R213" s="27"/>
      <c r="S213" s="27"/>
      <c r="T213" s="27"/>
      <c r="U213" s="27"/>
      <c r="V213" s="27"/>
      <c r="W213" s="27"/>
      <c r="X213" s="27"/>
      <c r="Y213" s="27"/>
      <c r="Z213" s="27"/>
      <c r="AA213" s="27"/>
      <c r="AB213" s="78"/>
      <c r="AC213" s="78"/>
      <c r="AD213" s="78"/>
      <c r="AE213" s="78"/>
      <c r="AF213" s="78"/>
      <c r="AG213" s="27"/>
      <c r="AH213" s="27"/>
      <c r="AI213" s="27"/>
      <c r="AJ213" s="27"/>
      <c r="AK213" s="27"/>
      <c r="AL213" s="78"/>
      <c r="AM213" s="19">
        <f t="shared" si="3"/>
        <v>0</v>
      </c>
      <c r="AN213" s="61" t="s">
        <v>1084</v>
      </c>
      <c r="AO213" s="56"/>
      <c r="AP213" s="56"/>
      <c r="AQ213" s="56"/>
      <c r="AR213" s="56"/>
    </row>
    <row r="214" spans="1:44" ht="39.950000000000003" customHeight="1" x14ac:dyDescent="0.25">
      <c r="A214" s="97"/>
      <c r="B214" s="184" t="s">
        <v>909</v>
      </c>
      <c r="C214" s="149" t="s">
        <v>192</v>
      </c>
      <c r="D214" s="31" t="s">
        <v>1086</v>
      </c>
      <c r="E214" s="34">
        <v>35</v>
      </c>
      <c r="F214" s="62" t="s">
        <v>1087</v>
      </c>
      <c r="G214" s="95" t="s">
        <v>1171</v>
      </c>
      <c r="H214" s="35" t="s">
        <v>1178</v>
      </c>
      <c r="I214" s="11" t="s">
        <v>1179</v>
      </c>
      <c r="J214" s="35" t="s">
        <v>1180</v>
      </c>
      <c r="K214" s="11" t="s">
        <v>1181</v>
      </c>
      <c r="L214" s="35" t="s">
        <v>1182</v>
      </c>
      <c r="M214" s="35" t="s">
        <v>53</v>
      </c>
      <c r="N214" s="190" t="s">
        <v>1187</v>
      </c>
      <c r="O214" s="30"/>
      <c r="P214" s="32"/>
      <c r="Q214" s="27"/>
      <c r="R214" s="27"/>
      <c r="S214" s="27"/>
      <c r="T214" s="27"/>
      <c r="U214" s="27"/>
      <c r="V214" s="27"/>
      <c r="W214" s="27"/>
      <c r="X214" s="27"/>
      <c r="Y214" s="27"/>
      <c r="Z214" s="27">
        <f>10000000</f>
        <v>10000000</v>
      </c>
      <c r="AA214" s="27"/>
      <c r="AB214" s="78"/>
      <c r="AC214" s="78"/>
      <c r="AD214" s="78"/>
      <c r="AE214" s="78"/>
      <c r="AF214" s="78"/>
      <c r="AG214" s="27"/>
      <c r="AH214" s="27"/>
      <c r="AI214" s="27"/>
      <c r="AJ214" s="27"/>
      <c r="AK214" s="27"/>
      <c r="AL214" s="78"/>
      <c r="AM214" s="19">
        <f t="shared" si="3"/>
        <v>10000000</v>
      </c>
      <c r="AN214" s="61" t="s">
        <v>1084</v>
      </c>
      <c r="AO214" s="56"/>
      <c r="AP214" s="56"/>
      <c r="AQ214" s="56"/>
      <c r="AR214" s="56"/>
    </row>
    <row r="215" spans="1:44" ht="39.950000000000003" customHeight="1" x14ac:dyDescent="0.25">
      <c r="A215" s="97">
        <v>2</v>
      </c>
      <c r="B215" s="184" t="s">
        <v>909</v>
      </c>
      <c r="C215" s="31" t="s">
        <v>1188</v>
      </c>
      <c r="D215" s="31" t="s">
        <v>1086</v>
      </c>
      <c r="E215" s="34">
        <v>35</v>
      </c>
      <c r="F215" s="62" t="s">
        <v>1087</v>
      </c>
      <c r="G215" s="11" t="s">
        <v>1171</v>
      </c>
      <c r="H215" s="11" t="s">
        <v>1189</v>
      </c>
      <c r="I215" s="11" t="s">
        <v>1190</v>
      </c>
      <c r="J215" s="96" t="s">
        <v>1191</v>
      </c>
      <c r="K215" s="95" t="s">
        <v>1192</v>
      </c>
      <c r="L215" s="96" t="s">
        <v>1193</v>
      </c>
      <c r="M215" s="35" t="s">
        <v>53</v>
      </c>
      <c r="N215" s="11" t="s">
        <v>1194</v>
      </c>
      <c r="O215" s="101"/>
      <c r="P215" s="102"/>
      <c r="Q215" s="27"/>
      <c r="R215" s="27"/>
      <c r="S215" s="27"/>
      <c r="T215" s="27"/>
      <c r="U215" s="27"/>
      <c r="V215" s="27"/>
      <c r="W215" s="27"/>
      <c r="X215" s="27"/>
      <c r="Y215" s="27"/>
      <c r="Z215" s="27"/>
      <c r="AA215" s="27"/>
      <c r="AB215" s="78"/>
      <c r="AC215" s="78"/>
      <c r="AD215" s="78"/>
      <c r="AE215" s="78"/>
      <c r="AF215" s="78"/>
      <c r="AG215" s="27"/>
      <c r="AH215" s="27"/>
      <c r="AI215" s="27"/>
      <c r="AJ215" s="27"/>
      <c r="AK215" s="27"/>
      <c r="AL215" s="78"/>
      <c r="AM215" s="19">
        <f t="shared" si="3"/>
        <v>0</v>
      </c>
      <c r="AN215" s="61" t="s">
        <v>1084</v>
      </c>
      <c r="AO215" s="56"/>
      <c r="AP215" s="56"/>
      <c r="AQ215" s="56"/>
      <c r="AR215" s="56"/>
    </row>
    <row r="216" spans="1:44" ht="39.950000000000003" customHeight="1" x14ac:dyDescent="0.25">
      <c r="A216" s="97">
        <v>2</v>
      </c>
      <c r="B216" s="184" t="s">
        <v>909</v>
      </c>
      <c r="C216" s="31" t="s">
        <v>1195</v>
      </c>
      <c r="D216" s="31" t="s">
        <v>1086</v>
      </c>
      <c r="E216" s="34">
        <v>35</v>
      </c>
      <c r="F216" s="62" t="s">
        <v>1087</v>
      </c>
      <c r="G216" s="11" t="s">
        <v>1171</v>
      </c>
      <c r="H216" s="11" t="s">
        <v>1189</v>
      </c>
      <c r="I216" s="11" t="s">
        <v>1190</v>
      </c>
      <c r="J216" s="96" t="s">
        <v>1191</v>
      </c>
      <c r="K216" s="95" t="s">
        <v>1192</v>
      </c>
      <c r="L216" s="96" t="s">
        <v>1193</v>
      </c>
      <c r="M216" s="35" t="s">
        <v>53</v>
      </c>
      <c r="N216" s="11" t="s">
        <v>1196</v>
      </c>
      <c r="O216" s="30"/>
      <c r="P216" s="32"/>
      <c r="Q216" s="27"/>
      <c r="R216" s="27"/>
      <c r="S216" s="27"/>
      <c r="T216" s="27"/>
      <c r="U216" s="27"/>
      <c r="V216" s="27"/>
      <c r="W216" s="27"/>
      <c r="X216" s="27"/>
      <c r="Y216" s="27"/>
      <c r="Z216" s="27"/>
      <c r="AA216" s="27"/>
      <c r="AB216" s="78"/>
      <c r="AC216" s="78"/>
      <c r="AD216" s="78"/>
      <c r="AE216" s="78"/>
      <c r="AF216" s="78"/>
      <c r="AG216" s="27"/>
      <c r="AH216" s="27"/>
      <c r="AI216" s="27"/>
      <c r="AJ216" s="27"/>
      <c r="AK216" s="27"/>
      <c r="AL216" s="78"/>
      <c r="AM216" s="19">
        <f t="shared" si="3"/>
        <v>0</v>
      </c>
      <c r="AN216" s="61" t="s">
        <v>1084</v>
      </c>
      <c r="AO216" s="99"/>
      <c r="AP216" s="56"/>
      <c r="AQ216" s="56"/>
      <c r="AR216" s="56"/>
    </row>
    <row r="217" spans="1:44" ht="39.950000000000003" customHeight="1" x14ac:dyDescent="0.25">
      <c r="A217" s="97"/>
      <c r="B217" s="184" t="s">
        <v>909</v>
      </c>
      <c r="C217" s="180" t="s">
        <v>192</v>
      </c>
      <c r="D217" s="31" t="s">
        <v>1086</v>
      </c>
      <c r="E217" s="34">
        <v>35</v>
      </c>
      <c r="F217" s="62" t="s">
        <v>1087</v>
      </c>
      <c r="G217" s="11" t="s">
        <v>1171</v>
      </c>
      <c r="H217" s="11" t="s">
        <v>1197</v>
      </c>
      <c r="I217" s="11" t="s">
        <v>1198</v>
      </c>
      <c r="J217" s="96" t="s">
        <v>1199</v>
      </c>
      <c r="K217" s="95" t="s">
        <v>1200</v>
      </c>
      <c r="L217" s="96" t="s">
        <v>1201</v>
      </c>
      <c r="M217" s="35" t="s">
        <v>53</v>
      </c>
      <c r="N217" s="11" t="s">
        <v>1202</v>
      </c>
      <c r="O217" s="71" t="s">
        <v>1096</v>
      </c>
      <c r="P217" s="72" t="s">
        <v>1097</v>
      </c>
      <c r="Q217" s="27"/>
      <c r="R217" s="27"/>
      <c r="S217" s="27"/>
      <c r="T217" s="27"/>
      <c r="U217" s="27"/>
      <c r="V217" s="27"/>
      <c r="W217" s="27"/>
      <c r="X217" s="27"/>
      <c r="Y217" s="27"/>
      <c r="Z217" s="27"/>
      <c r="AA217" s="27"/>
      <c r="AB217" s="78"/>
      <c r="AC217" s="78"/>
      <c r="AD217" s="78"/>
      <c r="AE217" s="78"/>
      <c r="AF217" s="78"/>
      <c r="AG217" s="27"/>
      <c r="AH217" s="27"/>
      <c r="AI217" s="27"/>
      <c r="AJ217" s="27"/>
      <c r="AK217" s="27"/>
      <c r="AL217" s="78"/>
      <c r="AM217" s="19">
        <f t="shared" si="3"/>
        <v>0</v>
      </c>
      <c r="AN217" s="61" t="s">
        <v>1084</v>
      </c>
      <c r="AO217" s="100"/>
      <c r="AP217" s="56"/>
      <c r="AQ217" s="56"/>
      <c r="AR217" s="56"/>
    </row>
    <row r="218" spans="1:44" ht="39.950000000000003" customHeight="1" x14ac:dyDescent="0.25">
      <c r="A218" s="97">
        <v>2</v>
      </c>
      <c r="B218" s="184" t="s">
        <v>909</v>
      </c>
      <c r="C218" s="31" t="s">
        <v>1203</v>
      </c>
      <c r="D218" s="31" t="s">
        <v>98</v>
      </c>
      <c r="E218" s="34">
        <v>39</v>
      </c>
      <c r="F218" s="62" t="s">
        <v>1204</v>
      </c>
      <c r="G218" s="11">
        <v>3901</v>
      </c>
      <c r="H218" s="11" t="s">
        <v>144</v>
      </c>
      <c r="I218" s="11" t="s">
        <v>1205</v>
      </c>
      <c r="J218" s="96" t="s">
        <v>641</v>
      </c>
      <c r="K218" s="95" t="s">
        <v>1206</v>
      </c>
      <c r="L218" s="96" t="s">
        <v>1207</v>
      </c>
      <c r="M218" s="35" t="s">
        <v>53</v>
      </c>
      <c r="N218" s="11" t="s">
        <v>1208</v>
      </c>
      <c r="O218" s="30"/>
      <c r="P218" s="30"/>
      <c r="Q218" s="27"/>
      <c r="R218" s="27"/>
      <c r="S218" s="27"/>
      <c r="T218" s="27"/>
      <c r="U218" s="27"/>
      <c r="V218" s="27"/>
      <c r="W218" s="27"/>
      <c r="X218" s="27"/>
      <c r="Y218" s="27"/>
      <c r="Z218" s="27"/>
      <c r="AA218" s="27"/>
      <c r="AB218" s="78"/>
      <c r="AC218" s="78"/>
      <c r="AD218" s="78"/>
      <c r="AE218" s="78"/>
      <c r="AF218" s="78"/>
      <c r="AG218" s="27"/>
      <c r="AH218" s="27"/>
      <c r="AI218" s="27"/>
      <c r="AJ218" s="27"/>
      <c r="AK218" s="27"/>
      <c r="AL218" s="78"/>
      <c r="AM218" s="19">
        <f t="shared" si="3"/>
        <v>0</v>
      </c>
      <c r="AN218" s="61" t="s">
        <v>1084</v>
      </c>
      <c r="AO218" s="56"/>
      <c r="AP218" s="56"/>
      <c r="AQ218" s="56"/>
      <c r="AR218" s="56"/>
    </row>
    <row r="219" spans="1:44" ht="39.950000000000003" customHeight="1" x14ac:dyDescent="0.25">
      <c r="A219" s="97">
        <v>2</v>
      </c>
      <c r="B219" s="184" t="s">
        <v>909</v>
      </c>
      <c r="C219" s="31" t="s">
        <v>1209</v>
      </c>
      <c r="D219" s="31" t="s">
        <v>98</v>
      </c>
      <c r="E219" s="34">
        <v>39</v>
      </c>
      <c r="F219" s="31" t="s">
        <v>99</v>
      </c>
      <c r="G219" s="34">
        <v>3904</v>
      </c>
      <c r="H219" s="52" t="s">
        <v>1210</v>
      </c>
      <c r="I219" s="74" t="s">
        <v>1211</v>
      </c>
      <c r="J219" s="52" t="s">
        <v>1212</v>
      </c>
      <c r="K219" s="74" t="s">
        <v>1213</v>
      </c>
      <c r="L219" s="52" t="s">
        <v>1214</v>
      </c>
      <c r="M219" s="52" t="s">
        <v>53</v>
      </c>
      <c r="N219" s="52" t="s">
        <v>1209</v>
      </c>
      <c r="O219" s="30"/>
      <c r="P219" s="32"/>
      <c r="Q219" s="27"/>
      <c r="R219" s="27"/>
      <c r="S219" s="27"/>
      <c r="T219" s="27"/>
      <c r="U219" s="27"/>
      <c r="V219" s="27"/>
      <c r="W219" s="27"/>
      <c r="X219" s="27"/>
      <c r="Y219" s="27"/>
      <c r="Z219" s="27">
        <f>5000000</f>
        <v>5000000</v>
      </c>
      <c r="AA219" s="27"/>
      <c r="AB219" s="78"/>
      <c r="AC219" s="78"/>
      <c r="AD219" s="78"/>
      <c r="AE219" s="78"/>
      <c r="AF219" s="78"/>
      <c r="AG219" s="27"/>
      <c r="AH219" s="27"/>
      <c r="AI219" s="27"/>
      <c r="AJ219" s="27"/>
      <c r="AK219" s="27"/>
      <c r="AL219" s="78"/>
      <c r="AM219" s="19">
        <f t="shared" si="3"/>
        <v>5000000</v>
      </c>
      <c r="AN219" s="61" t="s">
        <v>1084</v>
      </c>
      <c r="AO219" s="56"/>
      <c r="AP219" s="56"/>
      <c r="AQ219" s="56"/>
      <c r="AR219" s="56"/>
    </row>
    <row r="220" spans="1:44" ht="39.950000000000003" customHeight="1" x14ac:dyDescent="0.25">
      <c r="A220" s="97">
        <v>2</v>
      </c>
      <c r="B220" s="184" t="s">
        <v>909</v>
      </c>
      <c r="C220" s="31" t="s">
        <v>1215</v>
      </c>
      <c r="D220" s="31" t="s">
        <v>98</v>
      </c>
      <c r="E220" s="34">
        <v>39</v>
      </c>
      <c r="F220" s="31" t="s">
        <v>99</v>
      </c>
      <c r="G220" s="34">
        <v>3904</v>
      </c>
      <c r="H220" s="52" t="s">
        <v>1216</v>
      </c>
      <c r="I220" s="74" t="s">
        <v>1217</v>
      </c>
      <c r="J220" s="52" t="s">
        <v>1218</v>
      </c>
      <c r="K220" s="74" t="s">
        <v>1219</v>
      </c>
      <c r="L220" s="52" t="s">
        <v>1220</v>
      </c>
      <c r="M220" s="52" t="s">
        <v>53</v>
      </c>
      <c r="N220" s="52" t="s">
        <v>1221</v>
      </c>
      <c r="O220" s="145" t="s">
        <v>1222</v>
      </c>
      <c r="P220" s="102" t="s">
        <v>1223</v>
      </c>
      <c r="Q220" s="27"/>
      <c r="R220" s="27"/>
      <c r="S220" s="27"/>
      <c r="T220" s="27"/>
      <c r="U220" s="27"/>
      <c r="V220" s="27"/>
      <c r="W220" s="27"/>
      <c r="X220" s="27"/>
      <c r="Y220" s="27"/>
      <c r="Z220" s="27"/>
      <c r="AA220" s="27"/>
      <c r="AB220" s="78"/>
      <c r="AC220" s="78"/>
      <c r="AD220" s="78"/>
      <c r="AE220" s="78"/>
      <c r="AF220" s="78"/>
      <c r="AG220" s="27"/>
      <c r="AH220" s="27"/>
      <c r="AI220" s="27"/>
      <c r="AJ220" s="27"/>
      <c r="AK220" s="27"/>
      <c r="AL220" s="78"/>
      <c r="AM220" s="19">
        <f t="shared" si="3"/>
        <v>0</v>
      </c>
      <c r="AN220" s="61" t="s">
        <v>1084</v>
      </c>
      <c r="AO220" s="56"/>
      <c r="AP220" s="56"/>
      <c r="AQ220" s="56"/>
      <c r="AR220" s="56"/>
    </row>
    <row r="221" spans="1:44" ht="39.950000000000003" customHeight="1" x14ac:dyDescent="0.25">
      <c r="A221" s="97">
        <v>2</v>
      </c>
      <c r="B221" s="184" t="s">
        <v>909</v>
      </c>
      <c r="C221" s="31" t="s">
        <v>1224</v>
      </c>
      <c r="D221" s="31" t="s">
        <v>98</v>
      </c>
      <c r="E221" s="34">
        <v>39</v>
      </c>
      <c r="F221" s="31" t="s">
        <v>99</v>
      </c>
      <c r="G221" s="34">
        <v>3904</v>
      </c>
      <c r="H221" s="52" t="s">
        <v>1225</v>
      </c>
      <c r="I221" s="74" t="s">
        <v>1226</v>
      </c>
      <c r="J221" s="52" t="s">
        <v>1227</v>
      </c>
      <c r="K221" s="74" t="s">
        <v>1228</v>
      </c>
      <c r="L221" s="52" t="s">
        <v>1229</v>
      </c>
      <c r="M221" s="52" t="s">
        <v>53</v>
      </c>
      <c r="N221" s="52" t="s">
        <v>1224</v>
      </c>
      <c r="O221" s="30"/>
      <c r="P221" s="32"/>
      <c r="Q221" s="27"/>
      <c r="R221" s="27"/>
      <c r="S221" s="27"/>
      <c r="T221" s="27"/>
      <c r="U221" s="27"/>
      <c r="V221" s="27"/>
      <c r="W221" s="27"/>
      <c r="X221" s="27"/>
      <c r="Y221" s="27"/>
      <c r="Z221" s="27"/>
      <c r="AA221" s="27"/>
      <c r="AB221" s="78"/>
      <c r="AC221" s="78"/>
      <c r="AD221" s="78"/>
      <c r="AE221" s="78"/>
      <c r="AF221" s="78"/>
      <c r="AG221" s="27"/>
      <c r="AH221" s="27"/>
      <c r="AI221" s="27"/>
      <c r="AJ221" s="27"/>
      <c r="AK221" s="27"/>
      <c r="AL221" s="78"/>
      <c r="AM221" s="19">
        <f t="shared" si="3"/>
        <v>0</v>
      </c>
      <c r="AN221" s="61" t="s">
        <v>1084</v>
      </c>
      <c r="AO221" s="99"/>
      <c r="AP221" s="56"/>
      <c r="AQ221" s="56"/>
      <c r="AR221" s="56"/>
    </row>
    <row r="222" spans="1:44" ht="39.950000000000003" customHeight="1" x14ac:dyDescent="0.25">
      <c r="A222" s="97">
        <v>2</v>
      </c>
      <c r="B222" s="184" t="s">
        <v>909</v>
      </c>
      <c r="C222" s="31" t="s">
        <v>1230</v>
      </c>
      <c r="D222" s="31" t="s">
        <v>98</v>
      </c>
      <c r="E222" s="34">
        <v>39</v>
      </c>
      <c r="F222" s="31" t="s">
        <v>99</v>
      </c>
      <c r="G222" s="34">
        <v>3904</v>
      </c>
      <c r="H222" s="52" t="s">
        <v>1216</v>
      </c>
      <c r="I222" s="74" t="s">
        <v>1217</v>
      </c>
      <c r="J222" s="52" t="s">
        <v>1218</v>
      </c>
      <c r="K222" s="74" t="s">
        <v>1219</v>
      </c>
      <c r="L222" s="52" t="s">
        <v>1220</v>
      </c>
      <c r="M222" s="52" t="s">
        <v>53</v>
      </c>
      <c r="N222" s="52" t="s">
        <v>1231</v>
      </c>
      <c r="O222" s="183"/>
      <c r="P222" s="102"/>
      <c r="Q222" s="27"/>
      <c r="R222" s="27"/>
      <c r="S222" s="27"/>
      <c r="T222" s="27"/>
      <c r="U222" s="27"/>
      <c r="V222" s="27"/>
      <c r="W222" s="27"/>
      <c r="X222" s="27"/>
      <c r="Y222" s="27"/>
      <c r="Z222" s="27"/>
      <c r="AA222" s="27"/>
      <c r="AB222" s="78"/>
      <c r="AC222" s="78"/>
      <c r="AD222" s="78"/>
      <c r="AE222" s="78"/>
      <c r="AF222" s="78"/>
      <c r="AG222" s="27"/>
      <c r="AH222" s="27"/>
      <c r="AI222" s="27"/>
      <c r="AJ222" s="27"/>
      <c r="AK222" s="27"/>
      <c r="AL222" s="78"/>
      <c r="AM222" s="19">
        <f t="shared" si="3"/>
        <v>0</v>
      </c>
      <c r="AN222" s="61" t="s">
        <v>1084</v>
      </c>
      <c r="AO222" s="100"/>
      <c r="AP222" s="56"/>
      <c r="AQ222" s="56"/>
      <c r="AR222" s="56"/>
    </row>
    <row r="223" spans="1:44" ht="39.950000000000003" customHeight="1" x14ac:dyDescent="0.25">
      <c r="A223" s="97">
        <v>2</v>
      </c>
      <c r="B223" s="184" t="s">
        <v>909</v>
      </c>
      <c r="C223" s="31" t="s">
        <v>1232</v>
      </c>
      <c r="D223" s="31" t="s">
        <v>193</v>
      </c>
      <c r="E223" s="34">
        <v>45</v>
      </c>
      <c r="F223" s="31" t="s">
        <v>195</v>
      </c>
      <c r="G223" s="34">
        <v>4599</v>
      </c>
      <c r="H223" s="52" t="s">
        <v>343</v>
      </c>
      <c r="I223" s="74" t="s">
        <v>1026</v>
      </c>
      <c r="J223" s="52" t="s">
        <v>1027</v>
      </c>
      <c r="K223" s="74" t="s">
        <v>1233</v>
      </c>
      <c r="L223" s="52" t="s">
        <v>1234</v>
      </c>
      <c r="M223" s="52" t="s">
        <v>53</v>
      </c>
      <c r="N223" s="52" t="s">
        <v>1235</v>
      </c>
      <c r="O223" s="71" t="s">
        <v>1236</v>
      </c>
      <c r="P223" s="72" t="s">
        <v>1237</v>
      </c>
      <c r="Q223" s="27"/>
      <c r="R223" s="27"/>
      <c r="S223" s="27"/>
      <c r="T223" s="27"/>
      <c r="U223" s="27"/>
      <c r="V223" s="27"/>
      <c r="W223" s="27"/>
      <c r="X223" s="27"/>
      <c r="Y223" s="27"/>
      <c r="Z223" s="27"/>
      <c r="AA223" s="27"/>
      <c r="AB223" s="78"/>
      <c r="AC223" s="78"/>
      <c r="AD223" s="78"/>
      <c r="AE223" s="78"/>
      <c r="AF223" s="78"/>
      <c r="AG223" s="27"/>
      <c r="AH223" s="27"/>
      <c r="AI223" s="27"/>
      <c r="AJ223" s="27"/>
      <c r="AK223" s="27"/>
      <c r="AL223" s="78"/>
      <c r="AM223" s="19">
        <f t="shared" si="3"/>
        <v>0</v>
      </c>
      <c r="AN223" s="61" t="s">
        <v>1084</v>
      </c>
      <c r="AO223" s="216"/>
      <c r="AP223" s="56"/>
      <c r="AQ223" s="56"/>
      <c r="AR223" s="56"/>
    </row>
    <row r="224" spans="1:44" ht="39.950000000000003" customHeight="1" x14ac:dyDescent="0.25">
      <c r="A224" s="97">
        <v>2</v>
      </c>
      <c r="B224" s="184" t="s">
        <v>909</v>
      </c>
      <c r="C224" s="31" t="s">
        <v>1238</v>
      </c>
      <c r="D224" s="31" t="s">
        <v>193</v>
      </c>
      <c r="E224" s="34">
        <v>45</v>
      </c>
      <c r="F224" s="31" t="s">
        <v>195</v>
      </c>
      <c r="G224" s="34">
        <v>4599</v>
      </c>
      <c r="H224" s="52" t="s">
        <v>343</v>
      </c>
      <c r="I224" s="74" t="s">
        <v>1026</v>
      </c>
      <c r="J224" s="52" t="s">
        <v>1027</v>
      </c>
      <c r="K224" s="74" t="s">
        <v>1233</v>
      </c>
      <c r="L224" s="52" t="s">
        <v>1234</v>
      </c>
      <c r="M224" s="52" t="s">
        <v>53</v>
      </c>
      <c r="N224" s="52" t="s">
        <v>1239</v>
      </c>
      <c r="O224" s="30"/>
      <c r="P224" s="32"/>
      <c r="Q224" s="27"/>
      <c r="R224" s="27"/>
      <c r="S224" s="27"/>
      <c r="T224" s="27"/>
      <c r="U224" s="27"/>
      <c r="V224" s="27"/>
      <c r="W224" s="27"/>
      <c r="X224" s="27"/>
      <c r="Y224" s="27"/>
      <c r="Z224" s="27"/>
      <c r="AA224" s="27"/>
      <c r="AB224" s="78"/>
      <c r="AC224" s="78"/>
      <c r="AD224" s="78"/>
      <c r="AE224" s="78"/>
      <c r="AF224" s="78"/>
      <c r="AG224" s="27"/>
      <c r="AH224" s="27"/>
      <c r="AI224" s="27"/>
      <c r="AJ224" s="27"/>
      <c r="AK224" s="27"/>
      <c r="AL224" s="78"/>
      <c r="AM224" s="19">
        <f t="shared" si="3"/>
        <v>0</v>
      </c>
      <c r="AN224" s="61" t="s">
        <v>1084</v>
      </c>
      <c r="AO224" s="100"/>
      <c r="AP224" s="56"/>
      <c r="AQ224" s="56"/>
      <c r="AR224" s="56"/>
    </row>
    <row r="225" spans="1:44" ht="39.950000000000003" customHeight="1" x14ac:dyDescent="0.25">
      <c r="A225" s="97">
        <v>2</v>
      </c>
      <c r="B225" s="184" t="s">
        <v>909</v>
      </c>
      <c r="C225" s="31" t="s">
        <v>1240</v>
      </c>
      <c r="D225" s="31" t="s">
        <v>1241</v>
      </c>
      <c r="E225" s="34">
        <v>21</v>
      </c>
      <c r="F225" s="31" t="s">
        <v>1242</v>
      </c>
      <c r="G225" s="34">
        <v>2102</v>
      </c>
      <c r="H225" s="52" t="s">
        <v>1243</v>
      </c>
      <c r="I225" s="74" t="s">
        <v>1244</v>
      </c>
      <c r="J225" s="52" t="s">
        <v>1245</v>
      </c>
      <c r="K225" s="74" t="s">
        <v>1246</v>
      </c>
      <c r="L225" s="52" t="s">
        <v>1243</v>
      </c>
      <c r="M225" s="52" t="s">
        <v>1247</v>
      </c>
      <c r="N225" s="52" t="s">
        <v>1248</v>
      </c>
      <c r="O225" s="61" t="s">
        <v>1249</v>
      </c>
      <c r="P225" s="102" t="s">
        <v>1250</v>
      </c>
      <c r="Q225" s="27"/>
      <c r="R225" s="27"/>
      <c r="S225" s="27"/>
      <c r="T225" s="27"/>
      <c r="U225" s="27"/>
      <c r="V225" s="27"/>
      <c r="W225" s="27"/>
      <c r="X225" s="27"/>
      <c r="Y225" s="27"/>
      <c r="Z225" s="33"/>
      <c r="AA225" s="27"/>
      <c r="AB225" s="78"/>
      <c r="AC225" s="78"/>
      <c r="AD225" s="78"/>
      <c r="AE225" s="78"/>
      <c r="AF225" s="78"/>
      <c r="AG225" s="27"/>
      <c r="AH225" s="27"/>
      <c r="AI225" s="27"/>
      <c r="AJ225" s="27"/>
      <c r="AK225" s="27"/>
      <c r="AL225" s="191">
        <f>7506918914.66</f>
        <v>7506918914.6599998</v>
      </c>
      <c r="AM225" s="19">
        <f t="shared" si="3"/>
        <v>7506918914.6599998</v>
      </c>
      <c r="AN225" s="61" t="s">
        <v>597</v>
      </c>
      <c r="AO225" s="56"/>
      <c r="AP225" s="56"/>
      <c r="AQ225" s="56"/>
      <c r="AR225" s="56"/>
    </row>
    <row r="226" spans="1:44" ht="39.950000000000003" customHeight="1" x14ac:dyDescent="0.25">
      <c r="A226" s="97">
        <v>2</v>
      </c>
      <c r="B226" s="184" t="s">
        <v>909</v>
      </c>
      <c r="C226" s="31" t="s">
        <v>1251</v>
      </c>
      <c r="D226" s="31" t="s">
        <v>1241</v>
      </c>
      <c r="E226" s="34">
        <v>21</v>
      </c>
      <c r="F226" s="31" t="s">
        <v>1242</v>
      </c>
      <c r="G226" s="34">
        <v>2102</v>
      </c>
      <c r="H226" s="52" t="s">
        <v>1243</v>
      </c>
      <c r="I226" s="74" t="s">
        <v>1244</v>
      </c>
      <c r="J226" s="52" t="s">
        <v>1245</v>
      </c>
      <c r="K226" s="74" t="s">
        <v>1246</v>
      </c>
      <c r="L226" s="52" t="s">
        <v>1243</v>
      </c>
      <c r="M226" s="52" t="s">
        <v>1247</v>
      </c>
      <c r="N226" s="52" t="s">
        <v>1252</v>
      </c>
      <c r="O226" s="61" t="s">
        <v>1253</v>
      </c>
      <c r="P226" s="102" t="s">
        <v>1254</v>
      </c>
      <c r="Q226" s="27"/>
      <c r="R226" s="27"/>
      <c r="S226" s="27"/>
      <c r="T226" s="27"/>
      <c r="U226" s="27"/>
      <c r="V226" s="27"/>
      <c r="W226" s="27"/>
      <c r="X226" s="27"/>
      <c r="Y226" s="27"/>
      <c r="Z226" s="27"/>
      <c r="AA226" s="27"/>
      <c r="AB226" s="78"/>
      <c r="AC226" s="78"/>
      <c r="AD226" s="78"/>
      <c r="AE226" s="78"/>
      <c r="AF226" s="78"/>
      <c r="AG226" s="27"/>
      <c r="AH226" s="27"/>
      <c r="AI226" s="27"/>
      <c r="AJ226" s="27"/>
      <c r="AK226" s="27"/>
      <c r="AL226" s="75"/>
      <c r="AM226" s="19">
        <f t="shared" si="3"/>
        <v>0</v>
      </c>
      <c r="AN226" s="61" t="s">
        <v>597</v>
      </c>
      <c r="AO226" s="56"/>
      <c r="AP226" s="56"/>
      <c r="AQ226" s="56"/>
      <c r="AR226" s="56"/>
    </row>
    <row r="227" spans="1:44" ht="39.950000000000003" customHeight="1" x14ac:dyDescent="0.25">
      <c r="A227" s="97">
        <v>2</v>
      </c>
      <c r="B227" s="184" t="s">
        <v>909</v>
      </c>
      <c r="C227" s="31" t="s">
        <v>1255</v>
      </c>
      <c r="D227" s="31" t="s">
        <v>193</v>
      </c>
      <c r="E227" s="34">
        <v>45</v>
      </c>
      <c r="F227" s="31" t="s">
        <v>195</v>
      </c>
      <c r="G227" s="34">
        <v>4599</v>
      </c>
      <c r="H227" s="52" t="s">
        <v>343</v>
      </c>
      <c r="I227" s="74" t="s">
        <v>1026</v>
      </c>
      <c r="J227" s="52" t="s">
        <v>1027</v>
      </c>
      <c r="K227" s="74" t="s">
        <v>1028</v>
      </c>
      <c r="L227" s="52" t="s">
        <v>1029</v>
      </c>
      <c r="M227" s="52" t="s">
        <v>53</v>
      </c>
      <c r="N227" s="52" t="s">
        <v>1256</v>
      </c>
      <c r="O227" s="101"/>
      <c r="P227" s="102"/>
      <c r="Q227" s="27"/>
      <c r="R227" s="27"/>
      <c r="S227" s="27"/>
      <c r="T227" s="27"/>
      <c r="U227" s="27"/>
      <c r="V227" s="27"/>
      <c r="W227" s="27"/>
      <c r="X227" s="27"/>
      <c r="Y227" s="27"/>
      <c r="Z227" s="27"/>
      <c r="AA227" s="27"/>
      <c r="AB227" s="78"/>
      <c r="AC227" s="78"/>
      <c r="AD227" s="78"/>
      <c r="AE227" s="78"/>
      <c r="AF227" s="78"/>
      <c r="AG227" s="27"/>
      <c r="AH227" s="27"/>
      <c r="AI227" s="27"/>
      <c r="AJ227" s="27"/>
      <c r="AK227" s="27"/>
      <c r="AL227" s="75"/>
      <c r="AM227" s="19">
        <f t="shared" si="3"/>
        <v>0</v>
      </c>
      <c r="AN227" s="61" t="s">
        <v>597</v>
      </c>
      <c r="AO227" s="216"/>
      <c r="AP227" s="56"/>
      <c r="AQ227" s="56"/>
      <c r="AR227" s="56"/>
    </row>
    <row r="228" spans="1:44" ht="39.950000000000003" customHeight="1" x14ac:dyDescent="0.25">
      <c r="A228" s="97">
        <v>2</v>
      </c>
      <c r="B228" s="184" t="s">
        <v>909</v>
      </c>
      <c r="C228" s="31" t="s">
        <v>1257</v>
      </c>
      <c r="D228" s="31" t="s">
        <v>193</v>
      </c>
      <c r="E228" s="34">
        <v>45</v>
      </c>
      <c r="F228" s="31" t="s">
        <v>477</v>
      </c>
      <c r="G228" s="34">
        <v>4502</v>
      </c>
      <c r="H228" s="52" t="s">
        <v>1258</v>
      </c>
      <c r="I228" s="74" t="s">
        <v>1259</v>
      </c>
      <c r="J228" s="52" t="s">
        <v>1260</v>
      </c>
      <c r="K228" s="74" t="s">
        <v>1261</v>
      </c>
      <c r="L228" s="52" t="s">
        <v>1262</v>
      </c>
      <c r="M228" s="52" t="s">
        <v>53</v>
      </c>
      <c r="N228" s="52" t="s">
        <v>1257</v>
      </c>
      <c r="O228" s="30"/>
      <c r="P228" s="32"/>
      <c r="Q228" s="27"/>
      <c r="R228" s="27"/>
      <c r="S228" s="27"/>
      <c r="T228" s="27"/>
      <c r="U228" s="27"/>
      <c r="V228" s="27"/>
      <c r="W228" s="27"/>
      <c r="X228" s="27"/>
      <c r="Y228" s="27"/>
      <c r="Z228" s="27"/>
      <c r="AA228" s="27"/>
      <c r="AB228" s="78"/>
      <c r="AC228" s="78"/>
      <c r="AD228" s="78"/>
      <c r="AE228" s="78"/>
      <c r="AF228" s="78"/>
      <c r="AG228" s="27"/>
      <c r="AH228" s="27"/>
      <c r="AI228" s="27"/>
      <c r="AJ228" s="27"/>
      <c r="AK228" s="27"/>
      <c r="AL228" s="78"/>
      <c r="AM228" s="19">
        <f t="shared" si="3"/>
        <v>0</v>
      </c>
      <c r="AN228" s="61" t="s">
        <v>597</v>
      </c>
      <c r="AO228" s="100"/>
      <c r="AP228" s="56"/>
      <c r="AQ228" s="56"/>
      <c r="AR228" s="56"/>
    </row>
    <row r="229" spans="1:44" ht="39.950000000000003" customHeight="1" x14ac:dyDescent="0.25">
      <c r="A229" s="97">
        <v>2</v>
      </c>
      <c r="B229" s="184" t="s">
        <v>909</v>
      </c>
      <c r="C229" s="31" t="s">
        <v>1263</v>
      </c>
      <c r="D229" s="31" t="s">
        <v>1264</v>
      </c>
      <c r="E229" s="34">
        <v>32</v>
      </c>
      <c r="F229" s="31" t="s">
        <v>1265</v>
      </c>
      <c r="G229" s="34">
        <v>3201</v>
      </c>
      <c r="H229" s="52" t="s">
        <v>1266</v>
      </c>
      <c r="I229" s="79">
        <v>3201007</v>
      </c>
      <c r="J229" s="52" t="s">
        <v>1267</v>
      </c>
      <c r="K229" s="74">
        <v>320100700</v>
      </c>
      <c r="L229" s="52" t="s">
        <v>1268</v>
      </c>
      <c r="M229" s="52" t="s">
        <v>53</v>
      </c>
      <c r="N229" s="52" t="s">
        <v>1269</v>
      </c>
      <c r="O229" s="71" t="s">
        <v>1270</v>
      </c>
      <c r="P229" s="72" t="s">
        <v>1271</v>
      </c>
      <c r="Q229" s="27"/>
      <c r="R229" s="27"/>
      <c r="S229" s="27"/>
      <c r="T229" s="27"/>
      <c r="U229" s="27"/>
      <c r="V229" s="27"/>
      <c r="W229" s="27"/>
      <c r="X229" s="27">
        <f>282656154.55</f>
        <v>282656154.55000001</v>
      </c>
      <c r="Y229" s="27"/>
      <c r="Z229" s="27"/>
      <c r="AA229" s="27"/>
      <c r="AB229" s="78"/>
      <c r="AC229" s="78"/>
      <c r="AD229" s="78"/>
      <c r="AE229" s="78"/>
      <c r="AF229" s="78"/>
      <c r="AG229" s="27"/>
      <c r="AH229" s="27"/>
      <c r="AI229" s="27"/>
      <c r="AJ229" s="27"/>
      <c r="AK229" s="27"/>
      <c r="AL229" s="78"/>
      <c r="AM229" s="19">
        <f t="shared" si="3"/>
        <v>282656154.55000001</v>
      </c>
      <c r="AN229" s="61" t="s">
        <v>919</v>
      </c>
      <c r="AO229" s="56"/>
      <c r="AP229" s="56"/>
      <c r="AQ229" s="56"/>
      <c r="AR229" s="56"/>
    </row>
    <row r="230" spans="1:44" ht="39.950000000000003" customHeight="1" x14ac:dyDescent="0.25">
      <c r="A230" s="97">
        <v>2</v>
      </c>
      <c r="B230" s="184" t="s">
        <v>909</v>
      </c>
      <c r="C230" s="31" t="s">
        <v>1272</v>
      </c>
      <c r="D230" s="31" t="s">
        <v>1264</v>
      </c>
      <c r="E230" s="34">
        <v>32</v>
      </c>
      <c r="F230" s="31" t="s">
        <v>1273</v>
      </c>
      <c r="G230" s="34">
        <v>3208</v>
      </c>
      <c r="H230" s="52" t="s">
        <v>1274</v>
      </c>
      <c r="I230" s="74">
        <v>3208008</v>
      </c>
      <c r="J230" s="52" t="s">
        <v>1275</v>
      </c>
      <c r="K230" s="74">
        <v>320800800</v>
      </c>
      <c r="L230" s="52" t="s">
        <v>1276</v>
      </c>
      <c r="M230" s="52" t="s">
        <v>53</v>
      </c>
      <c r="N230" s="35" t="s">
        <v>1277</v>
      </c>
      <c r="O230" s="192"/>
      <c r="P230" s="180"/>
      <c r="Q230" s="27"/>
      <c r="R230" s="27"/>
      <c r="S230" s="27"/>
      <c r="T230" s="27"/>
      <c r="U230" s="27"/>
      <c r="V230" s="27"/>
      <c r="W230" s="27"/>
      <c r="X230" s="27"/>
      <c r="Y230" s="27"/>
      <c r="Z230" s="27"/>
      <c r="AA230" s="27"/>
      <c r="AB230" s="78"/>
      <c r="AC230" s="78"/>
      <c r="AD230" s="78"/>
      <c r="AE230" s="78"/>
      <c r="AF230" s="78"/>
      <c r="AG230" s="27"/>
      <c r="AH230" s="27"/>
      <c r="AI230" s="27"/>
      <c r="AJ230" s="27"/>
      <c r="AK230" s="27"/>
      <c r="AL230" s="78"/>
      <c r="AM230" s="19">
        <f t="shared" si="3"/>
        <v>0</v>
      </c>
      <c r="AN230" s="61" t="s">
        <v>919</v>
      </c>
      <c r="AO230" s="56"/>
      <c r="AP230" s="56"/>
      <c r="AQ230" s="56"/>
      <c r="AR230" s="56"/>
    </row>
    <row r="231" spans="1:44" ht="39.950000000000003" customHeight="1" x14ac:dyDescent="0.25">
      <c r="A231" s="97">
        <v>2</v>
      </c>
      <c r="B231" s="184" t="s">
        <v>909</v>
      </c>
      <c r="C231" s="31" t="s">
        <v>1278</v>
      </c>
      <c r="D231" s="31" t="s">
        <v>1264</v>
      </c>
      <c r="E231" s="34">
        <v>32</v>
      </c>
      <c r="F231" s="31" t="s">
        <v>1273</v>
      </c>
      <c r="G231" s="34">
        <v>3208</v>
      </c>
      <c r="H231" s="52" t="s">
        <v>1274</v>
      </c>
      <c r="I231" s="74">
        <v>3208008</v>
      </c>
      <c r="J231" s="52" t="s">
        <v>1275</v>
      </c>
      <c r="K231" s="74">
        <v>320800800</v>
      </c>
      <c r="L231" s="52" t="s">
        <v>1276</v>
      </c>
      <c r="M231" s="52" t="s">
        <v>53</v>
      </c>
      <c r="N231" s="35" t="s">
        <v>1279</v>
      </c>
      <c r="O231" s="192"/>
      <c r="P231" s="180"/>
      <c r="Q231" s="27"/>
      <c r="R231" s="27"/>
      <c r="S231" s="27"/>
      <c r="T231" s="27"/>
      <c r="U231" s="27"/>
      <c r="V231" s="27"/>
      <c r="W231" s="27"/>
      <c r="X231" s="27"/>
      <c r="Y231" s="27"/>
      <c r="Z231" s="27"/>
      <c r="AA231" s="27"/>
      <c r="AB231" s="78"/>
      <c r="AC231" s="78"/>
      <c r="AD231" s="78"/>
      <c r="AE231" s="78"/>
      <c r="AF231" s="78"/>
      <c r="AG231" s="27"/>
      <c r="AH231" s="27"/>
      <c r="AI231" s="27"/>
      <c r="AJ231" s="27"/>
      <c r="AK231" s="27"/>
      <c r="AL231" s="78"/>
      <c r="AM231" s="19">
        <f t="shared" si="3"/>
        <v>0</v>
      </c>
      <c r="AN231" s="61" t="s">
        <v>919</v>
      </c>
      <c r="AO231" s="56"/>
      <c r="AP231" s="56"/>
      <c r="AQ231" s="56"/>
      <c r="AR231" s="56"/>
    </row>
    <row r="232" spans="1:44" ht="39.950000000000003" customHeight="1" x14ac:dyDescent="0.25">
      <c r="A232" s="97">
        <v>2</v>
      </c>
      <c r="B232" s="184" t="s">
        <v>909</v>
      </c>
      <c r="C232" s="31" t="s">
        <v>1280</v>
      </c>
      <c r="D232" s="31" t="s">
        <v>1264</v>
      </c>
      <c r="E232" s="34">
        <v>32</v>
      </c>
      <c r="F232" s="31" t="s">
        <v>1265</v>
      </c>
      <c r="G232" s="34">
        <v>3201</v>
      </c>
      <c r="H232" s="52" t="s">
        <v>1266</v>
      </c>
      <c r="I232" s="79">
        <v>3201007</v>
      </c>
      <c r="J232" s="52" t="s">
        <v>1267</v>
      </c>
      <c r="K232" s="74">
        <v>320100700</v>
      </c>
      <c r="L232" s="52" t="s">
        <v>1268</v>
      </c>
      <c r="M232" s="52" t="s">
        <v>53</v>
      </c>
      <c r="N232" s="52" t="s">
        <v>1281</v>
      </c>
      <c r="O232" s="192"/>
      <c r="P232" s="180"/>
      <c r="Q232" s="27"/>
      <c r="R232" s="27"/>
      <c r="S232" s="27"/>
      <c r="T232" s="27"/>
      <c r="U232" s="27"/>
      <c r="V232" s="27"/>
      <c r="W232" s="27"/>
      <c r="X232" s="27"/>
      <c r="Y232" s="27"/>
      <c r="Z232" s="27"/>
      <c r="AA232" s="27"/>
      <c r="AB232" s="78"/>
      <c r="AC232" s="78"/>
      <c r="AD232" s="78"/>
      <c r="AE232" s="78"/>
      <c r="AF232" s="78"/>
      <c r="AG232" s="27"/>
      <c r="AH232" s="27"/>
      <c r="AI232" s="27"/>
      <c r="AJ232" s="27"/>
      <c r="AK232" s="27"/>
      <c r="AL232" s="78"/>
      <c r="AM232" s="19">
        <f t="shared" si="3"/>
        <v>0</v>
      </c>
      <c r="AN232" s="61" t="s">
        <v>919</v>
      </c>
      <c r="AO232" s="56"/>
      <c r="AP232" s="56"/>
      <c r="AQ232" s="56"/>
      <c r="AR232" s="56"/>
    </row>
    <row r="233" spans="1:44" ht="39.950000000000003" customHeight="1" x14ac:dyDescent="0.25">
      <c r="A233" s="97">
        <v>2</v>
      </c>
      <c r="B233" s="184" t="s">
        <v>909</v>
      </c>
      <c r="C233" s="31" t="s">
        <v>1282</v>
      </c>
      <c r="D233" s="31" t="s">
        <v>1264</v>
      </c>
      <c r="E233" s="34">
        <v>32</v>
      </c>
      <c r="F233" s="31" t="s">
        <v>1265</v>
      </c>
      <c r="G233" s="34">
        <v>3201</v>
      </c>
      <c r="H233" s="52" t="s">
        <v>1266</v>
      </c>
      <c r="I233" s="79">
        <v>3201007</v>
      </c>
      <c r="J233" s="52" t="s">
        <v>1267</v>
      </c>
      <c r="K233" s="74">
        <v>320100700</v>
      </c>
      <c r="L233" s="52" t="s">
        <v>1268</v>
      </c>
      <c r="M233" s="52" t="s">
        <v>53</v>
      </c>
      <c r="N233" s="52" t="s">
        <v>1283</v>
      </c>
      <c r="O233" s="30"/>
      <c r="P233" s="32"/>
      <c r="Q233" s="27"/>
      <c r="R233" s="27"/>
      <c r="S233" s="27"/>
      <c r="T233" s="27"/>
      <c r="U233" s="27"/>
      <c r="V233" s="27"/>
      <c r="W233" s="27"/>
      <c r="X233" s="27"/>
      <c r="Y233" s="27"/>
      <c r="Z233" s="27"/>
      <c r="AA233" s="27"/>
      <c r="AB233" s="78"/>
      <c r="AC233" s="78"/>
      <c r="AD233" s="78"/>
      <c r="AE233" s="78"/>
      <c r="AF233" s="78"/>
      <c r="AG233" s="27"/>
      <c r="AH233" s="27"/>
      <c r="AI233" s="27"/>
      <c r="AJ233" s="27"/>
      <c r="AK233" s="27"/>
      <c r="AL233" s="78"/>
      <c r="AM233" s="19">
        <f t="shared" si="3"/>
        <v>0</v>
      </c>
      <c r="AN233" s="61" t="s">
        <v>919</v>
      </c>
      <c r="AO233" s="56"/>
      <c r="AP233" s="56"/>
      <c r="AQ233" s="56"/>
      <c r="AR233" s="56"/>
    </row>
    <row r="234" spans="1:44" s="33" customFormat="1" ht="39.950000000000003" customHeight="1" x14ac:dyDescent="0.25">
      <c r="A234" s="97">
        <v>2</v>
      </c>
      <c r="B234" s="184" t="s">
        <v>909</v>
      </c>
      <c r="C234" s="31" t="s">
        <v>1284</v>
      </c>
      <c r="D234" s="31" t="s">
        <v>1264</v>
      </c>
      <c r="E234" s="34">
        <v>32</v>
      </c>
      <c r="F234" s="31" t="s">
        <v>1285</v>
      </c>
      <c r="G234" s="34">
        <v>3202</v>
      </c>
      <c r="H234" s="52" t="s">
        <v>1286</v>
      </c>
      <c r="I234" s="74" t="s">
        <v>1287</v>
      </c>
      <c r="J234" s="52" t="s">
        <v>1288</v>
      </c>
      <c r="K234" s="74" t="s">
        <v>1289</v>
      </c>
      <c r="L234" s="52" t="s">
        <v>1290</v>
      </c>
      <c r="M234" s="52" t="s">
        <v>53</v>
      </c>
      <c r="N234" s="52" t="s">
        <v>1291</v>
      </c>
      <c r="O234" s="71" t="s">
        <v>1292</v>
      </c>
      <c r="P234" s="72" t="s">
        <v>1293</v>
      </c>
      <c r="Q234" s="27"/>
      <c r="R234" s="27"/>
      <c r="S234" s="27"/>
      <c r="T234" s="27"/>
      <c r="U234" s="27"/>
      <c r="V234" s="27"/>
      <c r="W234" s="27"/>
      <c r="X234" s="27"/>
      <c r="Y234" s="27"/>
      <c r="Z234" s="27"/>
      <c r="AA234" s="27"/>
      <c r="AB234" s="78"/>
      <c r="AC234" s="78"/>
      <c r="AD234" s="78"/>
      <c r="AE234" s="78"/>
      <c r="AF234" s="78"/>
      <c r="AG234" s="27"/>
      <c r="AH234" s="27"/>
      <c r="AI234" s="27"/>
      <c r="AJ234" s="27"/>
      <c r="AK234" s="27"/>
      <c r="AL234" s="78"/>
      <c r="AM234" s="19">
        <f t="shared" si="3"/>
        <v>0</v>
      </c>
      <c r="AN234" s="61" t="s">
        <v>919</v>
      </c>
      <c r="AO234" s="56"/>
      <c r="AP234" s="56"/>
      <c r="AQ234" s="56"/>
      <c r="AR234" s="56"/>
    </row>
    <row r="235" spans="1:44" s="33" customFormat="1" ht="39.950000000000003" customHeight="1" x14ac:dyDescent="0.25">
      <c r="A235" s="97">
        <v>2</v>
      </c>
      <c r="B235" s="184" t="s">
        <v>909</v>
      </c>
      <c r="C235" s="31" t="s">
        <v>1294</v>
      </c>
      <c r="D235" s="31" t="s">
        <v>1264</v>
      </c>
      <c r="E235" s="34">
        <v>32</v>
      </c>
      <c r="F235" s="31" t="s">
        <v>1285</v>
      </c>
      <c r="G235" s="34">
        <v>3202</v>
      </c>
      <c r="H235" s="52" t="s">
        <v>1295</v>
      </c>
      <c r="I235" s="74" t="s">
        <v>1296</v>
      </c>
      <c r="J235" s="52" t="s">
        <v>1297</v>
      </c>
      <c r="K235" s="74" t="s">
        <v>1298</v>
      </c>
      <c r="L235" s="52" t="s">
        <v>1299</v>
      </c>
      <c r="M235" s="52" t="s">
        <v>1300</v>
      </c>
      <c r="N235" s="52" t="s">
        <v>1301</v>
      </c>
      <c r="O235" s="71" t="s">
        <v>1292</v>
      </c>
      <c r="P235" s="72" t="s">
        <v>1293</v>
      </c>
      <c r="Q235" s="27"/>
      <c r="R235" s="27"/>
      <c r="S235" s="27"/>
      <c r="T235" s="27"/>
      <c r="U235" s="27"/>
      <c r="V235" s="27"/>
      <c r="W235" s="27"/>
      <c r="X235" s="27"/>
      <c r="Y235" s="27"/>
      <c r="Z235" s="27">
        <f>495425414.69+29012950</f>
        <v>524438364.69</v>
      </c>
      <c r="AA235" s="27"/>
      <c r="AB235" s="78"/>
      <c r="AC235" s="78"/>
      <c r="AD235" s="78"/>
      <c r="AE235" s="78"/>
      <c r="AF235" s="78"/>
      <c r="AG235" s="27"/>
      <c r="AH235" s="27"/>
      <c r="AI235" s="27"/>
      <c r="AJ235" s="27"/>
      <c r="AK235" s="27"/>
      <c r="AL235" s="78"/>
      <c r="AM235" s="19">
        <f t="shared" si="3"/>
        <v>524438364.69</v>
      </c>
      <c r="AN235" s="61" t="s">
        <v>919</v>
      </c>
      <c r="AO235" s="56"/>
      <c r="AP235" s="56"/>
      <c r="AQ235" s="56"/>
      <c r="AR235" s="56"/>
    </row>
    <row r="236" spans="1:44" ht="39.950000000000003" customHeight="1" x14ac:dyDescent="0.25">
      <c r="A236" s="97">
        <v>2</v>
      </c>
      <c r="B236" s="184" t="s">
        <v>909</v>
      </c>
      <c r="C236" s="31" t="s">
        <v>1302</v>
      </c>
      <c r="D236" s="31" t="s">
        <v>1264</v>
      </c>
      <c r="E236" s="34">
        <v>32</v>
      </c>
      <c r="F236" s="31" t="s">
        <v>1285</v>
      </c>
      <c r="G236" s="34">
        <v>3202</v>
      </c>
      <c r="H236" s="52" t="s">
        <v>1303</v>
      </c>
      <c r="I236" s="74" t="s">
        <v>1304</v>
      </c>
      <c r="J236" s="52" t="s">
        <v>1305</v>
      </c>
      <c r="K236" s="74" t="s">
        <v>1306</v>
      </c>
      <c r="L236" s="52" t="s">
        <v>1307</v>
      </c>
      <c r="M236" s="52" t="s">
        <v>1300</v>
      </c>
      <c r="N236" s="52" t="s">
        <v>1308</v>
      </c>
      <c r="O236" s="30"/>
      <c r="P236" s="32"/>
      <c r="Q236" s="27"/>
      <c r="R236" s="27"/>
      <c r="S236" s="27"/>
      <c r="T236" s="27"/>
      <c r="U236" s="27"/>
      <c r="V236" s="27"/>
      <c r="W236" s="27"/>
      <c r="X236" s="27"/>
      <c r="Y236" s="27"/>
      <c r="Z236" s="27"/>
      <c r="AA236" s="27"/>
      <c r="AB236" s="78"/>
      <c r="AC236" s="78"/>
      <c r="AD236" s="78"/>
      <c r="AE236" s="78"/>
      <c r="AF236" s="78"/>
      <c r="AG236" s="27"/>
      <c r="AH236" s="27"/>
      <c r="AI236" s="27"/>
      <c r="AJ236" s="27"/>
      <c r="AK236" s="27"/>
      <c r="AL236" s="78"/>
      <c r="AM236" s="19">
        <f t="shared" si="3"/>
        <v>0</v>
      </c>
      <c r="AN236" s="61" t="s">
        <v>919</v>
      </c>
      <c r="AO236" s="56"/>
      <c r="AP236" s="56"/>
      <c r="AQ236" s="56"/>
      <c r="AR236" s="56"/>
    </row>
    <row r="237" spans="1:44" ht="39.950000000000003" customHeight="1" x14ac:dyDescent="0.25">
      <c r="A237" s="97">
        <v>2</v>
      </c>
      <c r="B237" s="184" t="s">
        <v>909</v>
      </c>
      <c r="C237" s="31" t="s">
        <v>1309</v>
      </c>
      <c r="D237" s="31" t="s">
        <v>1264</v>
      </c>
      <c r="E237" s="34">
        <v>32</v>
      </c>
      <c r="F237" s="31" t="s">
        <v>1285</v>
      </c>
      <c r="G237" s="34">
        <v>3202</v>
      </c>
      <c r="H237" s="52" t="s">
        <v>1295</v>
      </c>
      <c r="I237" s="74">
        <v>3202012</v>
      </c>
      <c r="J237" s="52" t="s">
        <v>1297</v>
      </c>
      <c r="K237" s="74" t="s">
        <v>1298</v>
      </c>
      <c r="L237" s="52" t="s">
        <v>1299</v>
      </c>
      <c r="M237" s="52" t="s">
        <v>1300</v>
      </c>
      <c r="N237" s="52" t="s">
        <v>1310</v>
      </c>
      <c r="O237" s="30"/>
      <c r="P237" s="32"/>
      <c r="Q237" s="27"/>
      <c r="R237" s="27"/>
      <c r="S237" s="27"/>
      <c r="T237" s="27"/>
      <c r="U237" s="27"/>
      <c r="V237" s="27"/>
      <c r="W237" s="27"/>
      <c r="X237" s="27"/>
      <c r="Y237" s="27"/>
      <c r="Z237" s="27"/>
      <c r="AA237" s="27"/>
      <c r="AB237" s="78"/>
      <c r="AC237" s="78"/>
      <c r="AD237" s="78"/>
      <c r="AE237" s="78"/>
      <c r="AF237" s="78"/>
      <c r="AG237" s="27"/>
      <c r="AH237" s="27"/>
      <c r="AI237" s="27"/>
      <c r="AJ237" s="27"/>
      <c r="AK237" s="27"/>
      <c r="AL237" s="78"/>
      <c r="AM237" s="19">
        <f t="shared" si="3"/>
        <v>0</v>
      </c>
      <c r="AN237" s="61" t="s">
        <v>919</v>
      </c>
      <c r="AO237" s="56"/>
      <c r="AP237" s="56"/>
      <c r="AQ237" s="56"/>
      <c r="AR237" s="56"/>
    </row>
    <row r="238" spans="1:44" ht="39.950000000000003" customHeight="1" x14ac:dyDescent="0.25">
      <c r="A238" s="97">
        <v>2</v>
      </c>
      <c r="B238" s="184" t="s">
        <v>909</v>
      </c>
      <c r="C238" s="31" t="s">
        <v>1311</v>
      </c>
      <c r="D238" s="31" t="s">
        <v>1264</v>
      </c>
      <c r="E238" s="34">
        <v>32</v>
      </c>
      <c r="F238" s="31" t="s">
        <v>1265</v>
      </c>
      <c r="G238" s="34">
        <v>3201</v>
      </c>
      <c r="H238" s="52" t="s">
        <v>1266</v>
      </c>
      <c r="I238" s="79">
        <v>3201007</v>
      </c>
      <c r="J238" s="52" t="s">
        <v>1267</v>
      </c>
      <c r="K238" s="74">
        <v>320100700</v>
      </c>
      <c r="L238" s="52" t="s">
        <v>1268</v>
      </c>
      <c r="M238" s="52" t="s">
        <v>53</v>
      </c>
      <c r="N238" s="52" t="s">
        <v>1312</v>
      </c>
      <c r="O238" s="30"/>
      <c r="P238" s="32"/>
      <c r="Q238" s="27"/>
      <c r="R238" s="27"/>
      <c r="S238" s="27"/>
      <c r="T238" s="27"/>
      <c r="U238" s="27"/>
      <c r="V238" s="27"/>
      <c r="W238" s="27"/>
      <c r="X238" s="27"/>
      <c r="Y238" s="27"/>
      <c r="Z238" s="27"/>
      <c r="AA238" s="27"/>
      <c r="AB238" s="78"/>
      <c r="AC238" s="78"/>
      <c r="AD238" s="78"/>
      <c r="AE238" s="78"/>
      <c r="AF238" s="78"/>
      <c r="AG238" s="27"/>
      <c r="AH238" s="27"/>
      <c r="AI238" s="27"/>
      <c r="AJ238" s="27"/>
      <c r="AK238" s="27"/>
      <c r="AL238" s="78"/>
      <c r="AM238" s="19">
        <f t="shared" si="3"/>
        <v>0</v>
      </c>
      <c r="AN238" s="61" t="s">
        <v>919</v>
      </c>
      <c r="AO238" s="56"/>
      <c r="AP238" s="56"/>
      <c r="AQ238" s="56"/>
      <c r="AR238" s="56"/>
    </row>
    <row r="239" spans="1:44" ht="39.950000000000003" customHeight="1" x14ac:dyDescent="0.25">
      <c r="A239" s="97">
        <v>2</v>
      </c>
      <c r="B239" s="184" t="s">
        <v>909</v>
      </c>
      <c r="C239" s="31" t="s">
        <v>1313</v>
      </c>
      <c r="D239" s="31" t="s">
        <v>1264</v>
      </c>
      <c r="E239" s="34">
        <v>32</v>
      </c>
      <c r="F239" s="31" t="s">
        <v>1285</v>
      </c>
      <c r="G239" s="34">
        <v>3202</v>
      </c>
      <c r="H239" s="52" t="s">
        <v>1295</v>
      </c>
      <c r="I239" s="74">
        <v>3202012</v>
      </c>
      <c r="J239" s="52" t="s">
        <v>1297</v>
      </c>
      <c r="K239" s="74" t="s">
        <v>1298</v>
      </c>
      <c r="L239" s="52" t="s">
        <v>1299</v>
      </c>
      <c r="M239" s="52" t="s">
        <v>1300</v>
      </c>
      <c r="N239" s="35" t="s">
        <v>1314</v>
      </c>
      <c r="O239" s="30"/>
      <c r="P239" s="32"/>
      <c r="Q239" s="27"/>
      <c r="R239" s="27"/>
      <c r="S239" s="27"/>
      <c r="T239" s="27"/>
      <c r="U239" s="27"/>
      <c r="V239" s="27"/>
      <c r="W239" s="27"/>
      <c r="X239" s="27"/>
      <c r="Y239" s="27"/>
      <c r="Z239" s="27"/>
      <c r="AA239" s="27"/>
      <c r="AB239" s="78"/>
      <c r="AC239" s="78"/>
      <c r="AD239" s="78"/>
      <c r="AE239" s="78"/>
      <c r="AF239" s="78"/>
      <c r="AG239" s="27"/>
      <c r="AH239" s="27"/>
      <c r="AI239" s="27"/>
      <c r="AJ239" s="27"/>
      <c r="AK239" s="27"/>
      <c r="AL239" s="78"/>
      <c r="AM239" s="19">
        <f t="shared" si="3"/>
        <v>0</v>
      </c>
      <c r="AN239" s="61" t="s">
        <v>919</v>
      </c>
      <c r="AO239" s="56"/>
      <c r="AP239" s="56"/>
      <c r="AQ239" s="56"/>
      <c r="AR239" s="56"/>
    </row>
    <row r="240" spans="1:44" ht="39.950000000000003" customHeight="1" x14ac:dyDescent="0.25">
      <c r="A240" s="97">
        <v>2</v>
      </c>
      <c r="B240" s="184" t="s">
        <v>909</v>
      </c>
      <c r="C240" s="31" t="s">
        <v>1315</v>
      </c>
      <c r="D240" s="31" t="s">
        <v>1264</v>
      </c>
      <c r="E240" s="34">
        <v>32</v>
      </c>
      <c r="F240" s="31" t="s">
        <v>1316</v>
      </c>
      <c r="G240" s="34">
        <v>3203</v>
      </c>
      <c r="H240" s="52" t="s">
        <v>1317</v>
      </c>
      <c r="I240" s="74" t="s">
        <v>1318</v>
      </c>
      <c r="J240" s="52" t="s">
        <v>1319</v>
      </c>
      <c r="K240" s="74" t="s">
        <v>1320</v>
      </c>
      <c r="L240" s="52" t="s">
        <v>1321</v>
      </c>
      <c r="M240" s="52" t="s">
        <v>53</v>
      </c>
      <c r="N240" s="52" t="s">
        <v>1322</v>
      </c>
      <c r="O240" s="30"/>
      <c r="P240" s="32"/>
      <c r="Q240" s="27"/>
      <c r="R240" s="27"/>
      <c r="S240" s="27"/>
      <c r="T240" s="27"/>
      <c r="U240" s="27"/>
      <c r="V240" s="27"/>
      <c r="W240" s="27"/>
      <c r="X240" s="27"/>
      <c r="Y240" s="27"/>
      <c r="Z240" s="27"/>
      <c r="AA240" s="27"/>
      <c r="AB240" s="78"/>
      <c r="AC240" s="78"/>
      <c r="AD240" s="78"/>
      <c r="AE240" s="78"/>
      <c r="AF240" s="78"/>
      <c r="AG240" s="27"/>
      <c r="AH240" s="27"/>
      <c r="AI240" s="27"/>
      <c r="AJ240" s="27"/>
      <c r="AK240" s="27"/>
      <c r="AL240" s="78"/>
      <c r="AM240" s="19">
        <f t="shared" si="3"/>
        <v>0</v>
      </c>
      <c r="AN240" s="61" t="s">
        <v>919</v>
      </c>
      <c r="AO240" s="56"/>
      <c r="AP240" s="56"/>
      <c r="AQ240" s="56"/>
      <c r="AR240" s="56"/>
    </row>
    <row r="241" spans="1:44" ht="39.950000000000003" customHeight="1" x14ac:dyDescent="0.25">
      <c r="A241" s="97">
        <v>2</v>
      </c>
      <c r="B241" s="184" t="s">
        <v>909</v>
      </c>
      <c r="C241" s="31" t="s">
        <v>1323</v>
      </c>
      <c r="D241" s="31" t="s">
        <v>1264</v>
      </c>
      <c r="E241" s="34">
        <v>32</v>
      </c>
      <c r="F241" s="31" t="s">
        <v>1265</v>
      </c>
      <c r="G241" s="34">
        <v>3201</v>
      </c>
      <c r="H241" s="52" t="s">
        <v>1266</v>
      </c>
      <c r="I241" s="79">
        <v>3201007</v>
      </c>
      <c r="J241" s="52" t="s">
        <v>1267</v>
      </c>
      <c r="K241" s="74">
        <v>320100700</v>
      </c>
      <c r="L241" s="52" t="s">
        <v>1268</v>
      </c>
      <c r="M241" s="52" t="s">
        <v>53</v>
      </c>
      <c r="N241" s="52" t="s">
        <v>1324</v>
      </c>
      <c r="O241" s="30"/>
      <c r="P241" s="32"/>
      <c r="Q241" s="27"/>
      <c r="R241" s="27"/>
      <c r="S241" s="27"/>
      <c r="T241" s="27"/>
      <c r="U241" s="27"/>
      <c r="V241" s="27"/>
      <c r="W241" s="27"/>
      <c r="X241" s="27"/>
      <c r="Y241" s="27"/>
      <c r="Z241" s="27"/>
      <c r="AA241" s="27"/>
      <c r="AB241" s="78"/>
      <c r="AC241" s="78"/>
      <c r="AD241" s="78"/>
      <c r="AE241" s="78"/>
      <c r="AF241" s="78"/>
      <c r="AG241" s="27"/>
      <c r="AH241" s="27"/>
      <c r="AI241" s="27"/>
      <c r="AJ241" s="27"/>
      <c r="AK241" s="27"/>
      <c r="AL241" s="78"/>
      <c r="AM241" s="19">
        <f t="shared" si="3"/>
        <v>0</v>
      </c>
      <c r="AN241" s="61" t="s">
        <v>919</v>
      </c>
      <c r="AO241" s="56"/>
      <c r="AP241" s="56"/>
      <c r="AQ241" s="56"/>
      <c r="AR241" s="56"/>
    </row>
    <row r="242" spans="1:44" ht="39.950000000000003" customHeight="1" x14ac:dyDescent="0.25">
      <c r="A242" s="97">
        <v>2</v>
      </c>
      <c r="B242" s="184" t="s">
        <v>909</v>
      </c>
      <c r="C242" s="31" t="s">
        <v>1325</v>
      </c>
      <c r="D242" s="31" t="s">
        <v>1264</v>
      </c>
      <c r="E242" s="34">
        <v>32</v>
      </c>
      <c r="F242" s="31" t="s">
        <v>1326</v>
      </c>
      <c r="G242" s="34">
        <v>3206</v>
      </c>
      <c r="H242" s="52" t="s">
        <v>1327</v>
      </c>
      <c r="I242" s="74">
        <v>3206002</v>
      </c>
      <c r="J242" s="52" t="s">
        <v>851</v>
      </c>
      <c r="K242" s="34">
        <v>320600201</v>
      </c>
      <c r="L242" s="31" t="s">
        <v>1328</v>
      </c>
      <c r="M242" s="31" t="s">
        <v>53</v>
      </c>
      <c r="N242" s="35" t="s">
        <v>1329</v>
      </c>
      <c r="O242" s="30"/>
      <c r="P242" s="32"/>
      <c r="Q242" s="27"/>
      <c r="R242" s="27"/>
      <c r="S242" s="27"/>
      <c r="T242" s="27"/>
      <c r="U242" s="27"/>
      <c r="V242" s="27"/>
      <c r="W242" s="27"/>
      <c r="X242" s="27"/>
      <c r="Y242" s="27"/>
      <c r="Z242" s="27"/>
      <c r="AA242" s="27"/>
      <c r="AB242" s="78"/>
      <c r="AC242" s="78"/>
      <c r="AD242" s="78"/>
      <c r="AE242" s="78"/>
      <c r="AF242" s="78"/>
      <c r="AG242" s="27"/>
      <c r="AH242" s="27"/>
      <c r="AI242" s="27"/>
      <c r="AJ242" s="27"/>
      <c r="AK242" s="27"/>
      <c r="AL242" s="75"/>
      <c r="AM242" s="19">
        <f t="shared" si="3"/>
        <v>0</v>
      </c>
      <c r="AN242" s="61" t="s">
        <v>919</v>
      </c>
      <c r="AO242" s="56"/>
      <c r="AP242" s="56"/>
      <c r="AQ242" s="56"/>
      <c r="AR242" s="56"/>
    </row>
    <row r="243" spans="1:44" ht="39.950000000000003" customHeight="1" x14ac:dyDescent="0.25">
      <c r="A243" s="97">
        <v>2</v>
      </c>
      <c r="B243" s="184" t="s">
        <v>909</v>
      </c>
      <c r="C243" s="31" t="s">
        <v>1330</v>
      </c>
      <c r="D243" s="31" t="s">
        <v>1241</v>
      </c>
      <c r="E243" s="34">
        <v>21</v>
      </c>
      <c r="F243" s="31" t="s">
        <v>1242</v>
      </c>
      <c r="G243" s="34">
        <v>2102</v>
      </c>
      <c r="H243" s="52" t="s">
        <v>1331</v>
      </c>
      <c r="I243" s="74">
        <v>2102062</v>
      </c>
      <c r="J243" s="52" t="s">
        <v>1332</v>
      </c>
      <c r="K243" s="74" t="s">
        <v>1333</v>
      </c>
      <c r="L243" s="52" t="s">
        <v>1334</v>
      </c>
      <c r="M243" s="52" t="s">
        <v>1335</v>
      </c>
      <c r="N243" s="52" t="s">
        <v>1336</v>
      </c>
      <c r="O243" s="68" t="s">
        <v>1337</v>
      </c>
      <c r="P243" s="72" t="s">
        <v>1338</v>
      </c>
      <c r="Q243" s="27"/>
      <c r="R243" s="27"/>
      <c r="S243" s="27"/>
      <c r="T243" s="27"/>
      <c r="U243" s="27"/>
      <c r="V243" s="27"/>
      <c r="W243" s="27"/>
      <c r="X243" s="27"/>
      <c r="Y243" s="27"/>
      <c r="Z243" s="27"/>
      <c r="AA243" s="27"/>
      <c r="AB243" s="78"/>
      <c r="AC243" s="78"/>
      <c r="AD243" s="78"/>
      <c r="AE243" s="78"/>
      <c r="AF243" s="78"/>
      <c r="AG243" s="27"/>
      <c r="AH243" s="27"/>
      <c r="AI243" s="27"/>
      <c r="AJ243" s="27"/>
      <c r="AK243" s="27"/>
      <c r="AL243" s="78"/>
      <c r="AM243" s="19">
        <f t="shared" si="3"/>
        <v>0</v>
      </c>
      <c r="AN243" s="61" t="s">
        <v>919</v>
      </c>
      <c r="AO243" s="99"/>
      <c r="AP243" s="56"/>
      <c r="AQ243" s="56"/>
      <c r="AR243" s="56"/>
    </row>
    <row r="244" spans="1:44" ht="39.950000000000003" customHeight="1" x14ac:dyDescent="0.25">
      <c r="A244" s="193">
        <v>2</v>
      </c>
      <c r="B244" s="143" t="s">
        <v>909</v>
      </c>
      <c r="C244" s="31" t="s">
        <v>1339</v>
      </c>
      <c r="D244" s="31" t="s">
        <v>1264</v>
      </c>
      <c r="E244" s="34">
        <v>32</v>
      </c>
      <c r="F244" s="31" t="s">
        <v>1340</v>
      </c>
      <c r="G244" s="34">
        <v>3204</v>
      </c>
      <c r="H244" s="52" t="s">
        <v>1341</v>
      </c>
      <c r="I244" s="74">
        <v>3204054</v>
      </c>
      <c r="J244" s="52" t="s">
        <v>1342</v>
      </c>
      <c r="K244" s="74" t="s">
        <v>1343</v>
      </c>
      <c r="L244" s="52" t="s">
        <v>1344</v>
      </c>
      <c r="M244" s="52" t="s">
        <v>53</v>
      </c>
      <c r="N244" s="52" t="s">
        <v>1345</v>
      </c>
      <c r="O244" s="30"/>
      <c r="P244" s="32"/>
      <c r="Q244" s="27"/>
      <c r="R244" s="27"/>
      <c r="S244" s="27"/>
      <c r="T244" s="27"/>
      <c r="U244" s="27"/>
      <c r="V244" s="27"/>
      <c r="W244" s="27"/>
      <c r="X244" s="27"/>
      <c r="Y244" s="27"/>
      <c r="Z244" s="27"/>
      <c r="AA244" s="27"/>
      <c r="AB244" s="78"/>
      <c r="AC244" s="78"/>
      <c r="AD244" s="78"/>
      <c r="AE244" s="78"/>
      <c r="AF244" s="78"/>
      <c r="AG244" s="27"/>
      <c r="AH244" s="27"/>
      <c r="AI244" s="27"/>
      <c r="AJ244" s="27"/>
      <c r="AK244" s="27"/>
      <c r="AL244" s="78"/>
      <c r="AM244" s="19">
        <f t="shared" si="3"/>
        <v>0</v>
      </c>
      <c r="AN244" s="61" t="s">
        <v>919</v>
      </c>
      <c r="AO244" s="100"/>
      <c r="AP244" s="56"/>
      <c r="AQ244" s="56"/>
      <c r="AR244" s="56"/>
    </row>
    <row r="245" spans="1:44" ht="39.950000000000003" customHeight="1" x14ac:dyDescent="0.25">
      <c r="A245" s="97">
        <v>2</v>
      </c>
      <c r="B245" s="184" t="s">
        <v>909</v>
      </c>
      <c r="C245" s="31" t="s">
        <v>1346</v>
      </c>
      <c r="D245" s="31" t="s">
        <v>588</v>
      </c>
      <c r="E245" s="34">
        <v>40</v>
      </c>
      <c r="F245" s="31" t="s">
        <v>1347</v>
      </c>
      <c r="G245" s="34">
        <v>4003</v>
      </c>
      <c r="H245" s="31" t="s">
        <v>1348</v>
      </c>
      <c r="I245" s="34" t="s">
        <v>1349</v>
      </c>
      <c r="J245" s="31" t="s">
        <v>1350</v>
      </c>
      <c r="K245" s="34" t="s">
        <v>1351</v>
      </c>
      <c r="L245" s="31" t="s">
        <v>1348</v>
      </c>
      <c r="M245" s="31" t="s">
        <v>53</v>
      </c>
      <c r="N245" s="31" t="s">
        <v>1352</v>
      </c>
      <c r="O245" s="101"/>
      <c r="P245" s="102"/>
      <c r="Q245" s="27"/>
      <c r="R245" s="18"/>
      <c r="S245" s="18"/>
      <c r="T245" s="27"/>
      <c r="U245" s="27"/>
      <c r="V245" s="27"/>
      <c r="W245" s="27"/>
      <c r="X245" s="27"/>
      <c r="Y245" s="27"/>
      <c r="Z245" s="27"/>
      <c r="AA245" s="27"/>
      <c r="AB245" s="78"/>
      <c r="AC245" s="78"/>
      <c r="AD245" s="78"/>
      <c r="AE245" s="78"/>
      <c r="AF245" s="78"/>
      <c r="AG245" s="27"/>
      <c r="AH245" s="27"/>
      <c r="AI245" s="27"/>
      <c r="AJ245" s="27"/>
      <c r="AK245" s="27"/>
      <c r="AL245" s="75"/>
      <c r="AM245" s="19">
        <f t="shared" si="3"/>
        <v>0</v>
      </c>
      <c r="AN245" s="61" t="s">
        <v>963</v>
      </c>
      <c r="AO245" s="56"/>
      <c r="AP245" s="56"/>
      <c r="AQ245" s="56"/>
      <c r="AR245" s="56"/>
    </row>
    <row r="246" spans="1:44" ht="39.950000000000003" customHeight="1" x14ac:dyDescent="0.25">
      <c r="A246" s="97"/>
      <c r="B246" s="184" t="s">
        <v>909</v>
      </c>
      <c r="C246" s="31" t="s">
        <v>1353</v>
      </c>
      <c r="D246" s="31" t="s">
        <v>588</v>
      </c>
      <c r="E246" s="34">
        <v>40</v>
      </c>
      <c r="F246" s="31" t="s">
        <v>1347</v>
      </c>
      <c r="G246" s="34">
        <v>4003</v>
      </c>
      <c r="H246" s="31" t="s">
        <v>1348</v>
      </c>
      <c r="I246" s="34" t="s">
        <v>1349</v>
      </c>
      <c r="J246" s="31" t="s">
        <v>1350</v>
      </c>
      <c r="K246" s="34" t="s">
        <v>1354</v>
      </c>
      <c r="L246" s="31" t="s">
        <v>1355</v>
      </c>
      <c r="M246" s="31" t="s">
        <v>53</v>
      </c>
      <c r="N246" s="31" t="s">
        <v>1356</v>
      </c>
      <c r="O246" s="30"/>
      <c r="P246" s="32"/>
      <c r="Q246" s="27"/>
      <c r="R246" s="27"/>
      <c r="S246" s="27"/>
      <c r="T246" s="27"/>
      <c r="U246" s="27"/>
      <c r="V246" s="27"/>
      <c r="W246" s="27"/>
      <c r="X246" s="27"/>
      <c r="Y246" s="27"/>
      <c r="Z246" s="27"/>
      <c r="AA246" s="27"/>
      <c r="AB246" s="78"/>
      <c r="AC246" s="78"/>
      <c r="AD246" s="78"/>
      <c r="AE246" s="78"/>
      <c r="AF246" s="78"/>
      <c r="AG246" s="27"/>
      <c r="AH246" s="27"/>
      <c r="AI246" s="27"/>
      <c r="AJ246" s="27"/>
      <c r="AK246" s="27"/>
      <c r="AL246" s="78"/>
      <c r="AM246" s="19">
        <f t="shared" si="3"/>
        <v>0</v>
      </c>
      <c r="AN246" s="61" t="s">
        <v>963</v>
      </c>
      <c r="AO246" s="56"/>
      <c r="AP246" s="56"/>
      <c r="AQ246" s="56"/>
      <c r="AR246" s="56"/>
    </row>
    <row r="247" spans="1:44" ht="39.950000000000003" customHeight="1" x14ac:dyDescent="0.25">
      <c r="A247" s="97">
        <v>2</v>
      </c>
      <c r="B247" s="184" t="s">
        <v>909</v>
      </c>
      <c r="C247" s="31" t="s">
        <v>1357</v>
      </c>
      <c r="D247" s="31" t="s">
        <v>588</v>
      </c>
      <c r="E247" s="34">
        <v>40</v>
      </c>
      <c r="F247" s="31" t="s">
        <v>1347</v>
      </c>
      <c r="G247" s="34">
        <v>4003</v>
      </c>
      <c r="H247" s="92" t="s">
        <v>1348</v>
      </c>
      <c r="I247" s="34" t="s">
        <v>1349</v>
      </c>
      <c r="J247" s="92" t="s">
        <v>1350</v>
      </c>
      <c r="K247" s="34" t="s">
        <v>1351</v>
      </c>
      <c r="L247" s="31" t="s">
        <v>1348</v>
      </c>
      <c r="M247" s="92" t="s">
        <v>53</v>
      </c>
      <c r="N247" s="98" t="s">
        <v>1357</v>
      </c>
      <c r="O247" s="30"/>
      <c r="P247" s="32"/>
      <c r="Q247" s="27"/>
      <c r="R247" s="27"/>
      <c r="S247" s="27"/>
      <c r="T247" s="27"/>
      <c r="U247" s="27"/>
      <c r="V247" s="27"/>
      <c r="W247" s="27"/>
      <c r="X247" s="27"/>
      <c r="Y247" s="27"/>
      <c r="Z247" s="27"/>
      <c r="AA247" s="27"/>
      <c r="AB247" s="78"/>
      <c r="AC247" s="78"/>
      <c r="AD247" s="78"/>
      <c r="AE247" s="78"/>
      <c r="AF247" s="78"/>
      <c r="AG247" s="27"/>
      <c r="AH247" s="27"/>
      <c r="AI247" s="27"/>
      <c r="AJ247" s="27"/>
      <c r="AK247" s="27"/>
      <c r="AL247" s="78"/>
      <c r="AM247" s="19">
        <f t="shared" si="3"/>
        <v>0</v>
      </c>
      <c r="AN247" s="61" t="s">
        <v>597</v>
      </c>
      <c r="AO247" s="56"/>
      <c r="AP247" s="56"/>
      <c r="AQ247" s="56"/>
      <c r="AR247" s="56"/>
    </row>
    <row r="248" spans="1:44" ht="39.950000000000003" customHeight="1" x14ac:dyDescent="0.25">
      <c r="A248" s="97">
        <v>2</v>
      </c>
      <c r="B248" s="184" t="s">
        <v>909</v>
      </c>
      <c r="C248" s="31" t="s">
        <v>1358</v>
      </c>
      <c r="D248" s="31" t="s">
        <v>588</v>
      </c>
      <c r="E248" s="34">
        <v>40</v>
      </c>
      <c r="F248" s="31" t="s">
        <v>1347</v>
      </c>
      <c r="G248" s="34">
        <v>4003</v>
      </c>
      <c r="H248" s="31" t="s">
        <v>144</v>
      </c>
      <c r="I248" s="34">
        <v>4003006</v>
      </c>
      <c r="J248" s="31" t="s">
        <v>641</v>
      </c>
      <c r="K248" s="34">
        <v>400300600</v>
      </c>
      <c r="L248" s="31" t="s">
        <v>1175</v>
      </c>
      <c r="M248" s="31" t="s">
        <v>53</v>
      </c>
      <c r="N248" s="31" t="s">
        <v>1359</v>
      </c>
      <c r="O248" s="101"/>
      <c r="P248" s="102"/>
      <c r="Q248" s="27"/>
      <c r="R248" s="27"/>
      <c r="S248" s="27"/>
      <c r="T248" s="27"/>
      <c r="U248" s="27"/>
      <c r="V248" s="27"/>
      <c r="W248" s="27"/>
      <c r="X248" s="27"/>
      <c r="Y248" s="27"/>
      <c r="Z248" s="27"/>
      <c r="AA248" s="27"/>
      <c r="AB248" s="78"/>
      <c r="AC248" s="78"/>
      <c r="AD248" s="78"/>
      <c r="AE248" s="78"/>
      <c r="AF248" s="78"/>
      <c r="AG248" s="27"/>
      <c r="AH248" s="27"/>
      <c r="AI248" s="27"/>
      <c r="AJ248" s="27"/>
      <c r="AK248" s="27"/>
      <c r="AL248" s="78"/>
      <c r="AM248" s="19">
        <f t="shared" si="3"/>
        <v>0</v>
      </c>
      <c r="AN248" s="61" t="s">
        <v>597</v>
      </c>
      <c r="AO248" s="56"/>
      <c r="AP248" s="56"/>
      <c r="AQ248" s="56"/>
      <c r="AR248" s="56"/>
    </row>
    <row r="249" spans="1:44" s="33" customFormat="1" ht="39.950000000000003" customHeight="1" x14ac:dyDescent="0.25">
      <c r="A249" s="97">
        <v>2</v>
      </c>
      <c r="B249" s="184" t="s">
        <v>909</v>
      </c>
      <c r="C249" s="31" t="s">
        <v>1360</v>
      </c>
      <c r="D249" s="31" t="s">
        <v>588</v>
      </c>
      <c r="E249" s="34">
        <v>40</v>
      </c>
      <c r="F249" s="31" t="s">
        <v>1347</v>
      </c>
      <c r="G249" s="34">
        <v>4003</v>
      </c>
      <c r="H249" s="31" t="s">
        <v>1361</v>
      </c>
      <c r="I249" s="34" t="s">
        <v>1362</v>
      </c>
      <c r="J249" s="31" t="s">
        <v>1363</v>
      </c>
      <c r="K249" s="34" t="s">
        <v>1364</v>
      </c>
      <c r="L249" s="31" t="s">
        <v>1365</v>
      </c>
      <c r="M249" s="31" t="s">
        <v>53</v>
      </c>
      <c r="N249" s="31" t="s">
        <v>1366</v>
      </c>
      <c r="O249" s="71" t="s">
        <v>1367</v>
      </c>
      <c r="P249" s="72" t="s">
        <v>1368</v>
      </c>
      <c r="Q249" s="27"/>
      <c r="R249" s="27"/>
      <c r="S249" s="27">
        <f>1373199427+98807958-790129591</f>
        <v>681877794</v>
      </c>
      <c r="T249" s="27"/>
      <c r="U249" s="27"/>
      <c r="V249" s="27"/>
      <c r="W249" s="27"/>
      <c r="X249" s="27"/>
      <c r="Y249" s="27"/>
      <c r="Z249" s="27"/>
      <c r="AA249" s="27"/>
      <c r="AB249" s="78"/>
      <c r="AC249" s="78"/>
      <c r="AD249" s="78"/>
      <c r="AE249" s="78"/>
      <c r="AF249" s="78"/>
      <c r="AG249" s="27"/>
      <c r="AH249" s="27"/>
      <c r="AI249" s="27"/>
      <c r="AJ249" s="27"/>
      <c r="AK249" s="27"/>
      <c r="AL249" s="78"/>
      <c r="AM249" s="19">
        <f t="shared" si="3"/>
        <v>681877794</v>
      </c>
      <c r="AN249" s="61" t="s">
        <v>597</v>
      </c>
      <c r="AO249" s="56"/>
      <c r="AP249" s="56"/>
      <c r="AQ249" s="56"/>
      <c r="AR249" s="56"/>
    </row>
    <row r="250" spans="1:44" s="33" customFormat="1" ht="39.950000000000003" customHeight="1" x14ac:dyDescent="0.25">
      <c r="A250" s="97">
        <v>2</v>
      </c>
      <c r="B250" s="184" t="s">
        <v>909</v>
      </c>
      <c r="C250" s="31" t="s">
        <v>1369</v>
      </c>
      <c r="D250" s="31" t="s">
        <v>588</v>
      </c>
      <c r="E250" s="34">
        <v>40</v>
      </c>
      <c r="F250" s="31" t="s">
        <v>1347</v>
      </c>
      <c r="G250" s="34">
        <v>4003</v>
      </c>
      <c r="H250" s="31" t="s">
        <v>1361</v>
      </c>
      <c r="I250" s="34" t="s">
        <v>1362</v>
      </c>
      <c r="J250" s="31" t="s">
        <v>1363</v>
      </c>
      <c r="K250" s="34" t="s">
        <v>1364</v>
      </c>
      <c r="L250" s="31" t="s">
        <v>1365</v>
      </c>
      <c r="M250" s="31" t="s">
        <v>53</v>
      </c>
      <c r="N250" s="31" t="s">
        <v>1366</v>
      </c>
      <c r="O250" s="71" t="s">
        <v>1367</v>
      </c>
      <c r="P250" s="72" t="s">
        <v>1368</v>
      </c>
      <c r="Q250" s="27"/>
      <c r="R250" s="27"/>
      <c r="S250" s="27">
        <f>790129591</f>
        <v>790129591</v>
      </c>
      <c r="T250" s="27"/>
      <c r="U250" s="27"/>
      <c r="V250" s="27"/>
      <c r="W250" s="27"/>
      <c r="X250" s="27"/>
      <c r="Y250" s="27"/>
      <c r="Z250" s="27"/>
      <c r="AA250" s="27"/>
      <c r="AB250" s="78"/>
      <c r="AC250" s="78"/>
      <c r="AD250" s="78"/>
      <c r="AE250" s="78"/>
      <c r="AF250" s="78"/>
      <c r="AG250" s="27"/>
      <c r="AH250" s="27"/>
      <c r="AI250" s="27"/>
      <c r="AJ250" s="27"/>
      <c r="AK250" s="27"/>
      <c r="AL250" s="78"/>
      <c r="AM250" s="19">
        <f t="shared" si="3"/>
        <v>790129591</v>
      </c>
      <c r="AN250" s="61" t="s">
        <v>597</v>
      </c>
      <c r="AO250" s="56"/>
      <c r="AP250" s="56"/>
      <c r="AQ250" s="56"/>
      <c r="AR250" s="56"/>
    </row>
    <row r="251" spans="1:44" ht="39.950000000000003" customHeight="1" x14ac:dyDescent="0.25">
      <c r="A251" s="97">
        <v>2</v>
      </c>
      <c r="B251" s="184" t="s">
        <v>909</v>
      </c>
      <c r="C251" s="31" t="s">
        <v>1370</v>
      </c>
      <c r="D251" s="31" t="s">
        <v>588</v>
      </c>
      <c r="E251" s="34">
        <v>40</v>
      </c>
      <c r="F251" s="31" t="s">
        <v>1347</v>
      </c>
      <c r="G251" s="34">
        <v>4003</v>
      </c>
      <c r="H251" s="31" t="s">
        <v>1361</v>
      </c>
      <c r="I251" s="34" t="s">
        <v>1362</v>
      </c>
      <c r="J251" s="31" t="s">
        <v>1363</v>
      </c>
      <c r="K251" s="34" t="s">
        <v>1364</v>
      </c>
      <c r="L251" s="31" t="s">
        <v>1365</v>
      </c>
      <c r="M251" s="31" t="s">
        <v>53</v>
      </c>
      <c r="N251" s="31" t="s">
        <v>1366</v>
      </c>
      <c r="O251" s="30"/>
      <c r="P251" s="32"/>
      <c r="Q251" s="27"/>
      <c r="R251" s="27"/>
      <c r="S251" s="27"/>
      <c r="T251" s="27"/>
      <c r="U251" s="27"/>
      <c r="V251" s="27"/>
      <c r="W251" s="27"/>
      <c r="X251" s="27"/>
      <c r="Y251" s="27"/>
      <c r="Z251" s="27"/>
      <c r="AA251" s="27"/>
      <c r="AB251" s="78"/>
      <c r="AC251" s="78"/>
      <c r="AD251" s="78"/>
      <c r="AE251" s="78"/>
      <c r="AF251" s="78"/>
      <c r="AG251" s="27"/>
      <c r="AH251" s="27"/>
      <c r="AI251" s="27"/>
      <c r="AJ251" s="27"/>
      <c r="AK251" s="27"/>
      <c r="AL251" s="78"/>
      <c r="AM251" s="19">
        <f t="shared" si="3"/>
        <v>0</v>
      </c>
      <c r="AN251" s="61" t="s">
        <v>597</v>
      </c>
      <c r="AO251" s="56"/>
      <c r="AP251" s="56"/>
      <c r="AQ251" s="56"/>
      <c r="AR251" s="56"/>
    </row>
    <row r="252" spans="1:44" s="56" customFormat="1" ht="39.950000000000003" customHeight="1" x14ac:dyDescent="0.25">
      <c r="A252" s="97">
        <v>2</v>
      </c>
      <c r="B252" s="184" t="s">
        <v>909</v>
      </c>
      <c r="C252" s="31" t="s">
        <v>1371</v>
      </c>
      <c r="D252" s="31" t="s">
        <v>588</v>
      </c>
      <c r="E252" s="34">
        <v>40</v>
      </c>
      <c r="F252" s="31" t="s">
        <v>1347</v>
      </c>
      <c r="G252" s="34">
        <v>4003</v>
      </c>
      <c r="H252" s="31" t="s">
        <v>1372</v>
      </c>
      <c r="I252" s="34" t="s">
        <v>1373</v>
      </c>
      <c r="J252" s="31" t="s">
        <v>1374</v>
      </c>
      <c r="K252" s="34" t="s">
        <v>1375</v>
      </c>
      <c r="L252" s="31" t="s">
        <v>1376</v>
      </c>
      <c r="M252" s="31" t="s">
        <v>53</v>
      </c>
      <c r="N252" s="31" t="s">
        <v>1377</v>
      </c>
      <c r="O252" s="71" t="s">
        <v>1378</v>
      </c>
      <c r="P252" s="72" t="s">
        <v>1379</v>
      </c>
      <c r="Q252" s="27"/>
      <c r="R252" s="27"/>
      <c r="S252" s="27"/>
      <c r="T252" s="27"/>
      <c r="U252" s="27"/>
      <c r="V252" s="27"/>
      <c r="W252" s="27"/>
      <c r="X252" s="27"/>
      <c r="Y252" s="27"/>
      <c r="Z252" s="27"/>
      <c r="AA252" s="27"/>
      <c r="AB252" s="78"/>
      <c r="AC252" s="78"/>
      <c r="AD252" s="78"/>
      <c r="AE252" s="78"/>
      <c r="AF252" s="78"/>
      <c r="AG252" s="27"/>
      <c r="AH252" s="27"/>
      <c r="AI252" s="27"/>
      <c r="AJ252" s="27"/>
      <c r="AK252" s="27"/>
      <c r="AL252" s="75"/>
      <c r="AM252" s="19">
        <f t="shared" si="3"/>
        <v>0</v>
      </c>
      <c r="AN252" s="61" t="s">
        <v>919</v>
      </c>
    </row>
    <row r="253" spans="1:44" s="56" customFormat="1" ht="39.950000000000003" customHeight="1" x14ac:dyDescent="0.25">
      <c r="A253" s="97">
        <v>2</v>
      </c>
      <c r="B253" s="184" t="s">
        <v>909</v>
      </c>
      <c r="C253" s="31" t="s">
        <v>1380</v>
      </c>
      <c r="D253" s="31" t="s">
        <v>588</v>
      </c>
      <c r="E253" s="34">
        <v>40</v>
      </c>
      <c r="F253" s="31" t="s">
        <v>1347</v>
      </c>
      <c r="G253" s="34">
        <v>4003</v>
      </c>
      <c r="H253" s="31" t="s">
        <v>1381</v>
      </c>
      <c r="I253" s="34" t="s">
        <v>1382</v>
      </c>
      <c r="J253" s="31" t="s">
        <v>1383</v>
      </c>
      <c r="K253" s="34" t="s">
        <v>1384</v>
      </c>
      <c r="L253" s="31" t="s">
        <v>1385</v>
      </c>
      <c r="M253" s="31" t="s">
        <v>53</v>
      </c>
      <c r="N253" s="31" t="s">
        <v>1380</v>
      </c>
      <c r="O253" s="30"/>
      <c r="P253" s="32"/>
      <c r="Q253" s="27"/>
      <c r="R253" s="27"/>
      <c r="S253" s="27"/>
      <c r="T253" s="27"/>
      <c r="U253" s="27"/>
      <c r="V253" s="27"/>
      <c r="W253" s="27"/>
      <c r="X253" s="27"/>
      <c r="Y253" s="27"/>
      <c r="Z253" s="27"/>
      <c r="AA253" s="27"/>
      <c r="AB253" s="78"/>
      <c r="AC253" s="78"/>
      <c r="AD253" s="78"/>
      <c r="AE253" s="78"/>
      <c r="AF253" s="78"/>
      <c r="AG253" s="27"/>
      <c r="AH253" s="27"/>
      <c r="AI253" s="27"/>
      <c r="AJ253" s="27"/>
      <c r="AK253" s="27"/>
      <c r="AL253" s="78"/>
      <c r="AM253" s="19">
        <f t="shared" si="3"/>
        <v>0</v>
      </c>
      <c r="AN253" s="61" t="s">
        <v>597</v>
      </c>
    </row>
    <row r="254" spans="1:44" s="56" customFormat="1" ht="39.950000000000003" customHeight="1" x14ac:dyDescent="0.25">
      <c r="A254" s="97">
        <v>2</v>
      </c>
      <c r="B254" s="184" t="s">
        <v>909</v>
      </c>
      <c r="C254" s="31" t="s">
        <v>1386</v>
      </c>
      <c r="D254" s="31" t="s">
        <v>588</v>
      </c>
      <c r="E254" s="34">
        <v>40</v>
      </c>
      <c r="F254" s="31" t="s">
        <v>1347</v>
      </c>
      <c r="G254" s="34">
        <v>4003</v>
      </c>
      <c r="H254" s="31" t="s">
        <v>1387</v>
      </c>
      <c r="I254" s="34">
        <v>4003018</v>
      </c>
      <c r="J254" s="31" t="s">
        <v>1388</v>
      </c>
      <c r="K254" s="34" t="s">
        <v>1389</v>
      </c>
      <c r="L254" s="31" t="s">
        <v>1390</v>
      </c>
      <c r="M254" s="31" t="s">
        <v>53</v>
      </c>
      <c r="N254" s="31" t="s">
        <v>1391</v>
      </c>
      <c r="O254" s="72" t="s">
        <v>1392</v>
      </c>
      <c r="P254" s="72" t="s">
        <v>1393</v>
      </c>
      <c r="Q254" s="27"/>
      <c r="R254" s="102"/>
      <c r="S254" s="27"/>
      <c r="T254" s="27"/>
      <c r="U254" s="27"/>
      <c r="V254" s="27"/>
      <c r="W254" s="27"/>
      <c r="X254" s="27"/>
      <c r="Y254" s="27"/>
      <c r="Z254" s="27"/>
      <c r="AA254" s="27"/>
      <c r="AB254" s="78"/>
      <c r="AC254" s="78"/>
      <c r="AD254" s="78"/>
      <c r="AE254" s="78"/>
      <c r="AF254" s="78"/>
      <c r="AG254" s="27"/>
      <c r="AH254" s="27"/>
      <c r="AI254" s="27"/>
      <c r="AJ254" s="27"/>
      <c r="AK254" s="27"/>
      <c r="AL254" s="78"/>
      <c r="AM254" s="19">
        <f t="shared" si="3"/>
        <v>0</v>
      </c>
      <c r="AN254" s="61" t="s">
        <v>597</v>
      </c>
      <c r="AO254" s="99"/>
    </row>
    <row r="255" spans="1:44" s="56" customFormat="1" ht="39.950000000000003" customHeight="1" x14ac:dyDescent="0.25">
      <c r="A255" s="97">
        <v>2</v>
      </c>
      <c r="B255" s="184" t="s">
        <v>909</v>
      </c>
      <c r="C255" s="31" t="s">
        <v>1394</v>
      </c>
      <c r="D255" s="31" t="s">
        <v>588</v>
      </c>
      <c r="E255" s="34">
        <v>40</v>
      </c>
      <c r="F255" s="31" t="s">
        <v>1347</v>
      </c>
      <c r="G255" s="34">
        <v>4003</v>
      </c>
      <c r="H255" s="31" t="s">
        <v>1372</v>
      </c>
      <c r="I255" s="34" t="s">
        <v>1373</v>
      </c>
      <c r="J255" s="31" t="s">
        <v>1374</v>
      </c>
      <c r="K255" s="34" t="s">
        <v>1375</v>
      </c>
      <c r="L255" s="31" t="s">
        <v>1376</v>
      </c>
      <c r="M255" s="31" t="s">
        <v>53</v>
      </c>
      <c r="N255" s="92" t="s">
        <v>1394</v>
      </c>
      <c r="O255" s="30"/>
      <c r="P255" s="32"/>
      <c r="Q255" s="27"/>
      <c r="R255" s="27"/>
      <c r="S255" s="27"/>
      <c r="T255" s="27"/>
      <c r="U255" s="27"/>
      <c r="V255" s="27"/>
      <c r="W255" s="27"/>
      <c r="X255" s="27"/>
      <c r="Y255" s="27"/>
      <c r="Z255" s="27"/>
      <c r="AA255" s="27"/>
      <c r="AB255" s="78"/>
      <c r="AC255" s="78"/>
      <c r="AD255" s="78"/>
      <c r="AE255" s="78"/>
      <c r="AF255" s="78"/>
      <c r="AG255" s="27"/>
      <c r="AH255" s="27"/>
      <c r="AI255" s="27"/>
      <c r="AJ255" s="27"/>
      <c r="AK255" s="27"/>
      <c r="AL255" s="78"/>
      <c r="AM255" s="19">
        <f t="shared" si="3"/>
        <v>0</v>
      </c>
      <c r="AN255" s="61" t="s">
        <v>919</v>
      </c>
      <c r="AO255" s="100"/>
    </row>
    <row r="256" spans="1:44" ht="39.950000000000003" customHeight="1" x14ac:dyDescent="0.25">
      <c r="A256" s="97">
        <v>2</v>
      </c>
      <c r="B256" s="184" t="s">
        <v>909</v>
      </c>
      <c r="C256" s="31" t="s">
        <v>1395</v>
      </c>
      <c r="D256" s="31" t="s">
        <v>193</v>
      </c>
      <c r="E256" s="34">
        <v>45</v>
      </c>
      <c r="F256" s="31" t="s">
        <v>1396</v>
      </c>
      <c r="G256" s="34">
        <v>4503</v>
      </c>
      <c r="H256" s="52" t="s">
        <v>1397</v>
      </c>
      <c r="I256" s="11" t="s">
        <v>1398</v>
      </c>
      <c r="J256" s="52" t="s">
        <v>1399</v>
      </c>
      <c r="K256" s="74" t="s">
        <v>1400</v>
      </c>
      <c r="L256" s="52" t="s">
        <v>1401</v>
      </c>
      <c r="M256" s="52" t="s">
        <v>53</v>
      </c>
      <c r="N256" s="52" t="s">
        <v>1402</v>
      </c>
      <c r="O256" s="101"/>
      <c r="P256" s="102"/>
      <c r="Q256" s="27"/>
      <c r="R256" s="27"/>
      <c r="S256" s="27"/>
      <c r="T256" s="27"/>
      <c r="U256" s="27"/>
      <c r="V256" s="27"/>
      <c r="W256" s="27"/>
      <c r="X256" s="27"/>
      <c r="Y256" s="27"/>
      <c r="Z256" s="27"/>
      <c r="AA256" s="27"/>
      <c r="AB256" s="78"/>
      <c r="AC256" s="78"/>
      <c r="AD256" s="78"/>
      <c r="AE256" s="78"/>
      <c r="AF256" s="78"/>
      <c r="AG256" s="27"/>
      <c r="AH256" s="27"/>
      <c r="AI256" s="27"/>
      <c r="AJ256" s="27"/>
      <c r="AK256" s="27"/>
      <c r="AL256" s="78"/>
      <c r="AM256" s="19">
        <f t="shared" si="3"/>
        <v>0</v>
      </c>
      <c r="AN256" s="61" t="s">
        <v>1403</v>
      </c>
      <c r="AO256" s="56"/>
      <c r="AP256" s="56"/>
      <c r="AQ256" s="56"/>
      <c r="AR256" s="56"/>
    </row>
    <row r="257" spans="1:44" ht="39.950000000000003" customHeight="1" x14ac:dyDescent="0.25">
      <c r="A257" s="97"/>
      <c r="B257" s="184" t="s">
        <v>909</v>
      </c>
      <c r="C257" s="149" t="s">
        <v>192</v>
      </c>
      <c r="D257" s="31" t="s">
        <v>193</v>
      </c>
      <c r="E257" s="34">
        <v>45</v>
      </c>
      <c r="F257" s="31" t="s">
        <v>195</v>
      </c>
      <c r="G257" s="34">
        <v>4599</v>
      </c>
      <c r="H257" s="35" t="s">
        <v>343</v>
      </c>
      <c r="I257" s="11" t="s">
        <v>1026</v>
      </c>
      <c r="J257" s="52" t="s">
        <v>1027</v>
      </c>
      <c r="K257" s="11" t="s">
        <v>1028</v>
      </c>
      <c r="L257" s="52" t="s">
        <v>1029</v>
      </c>
      <c r="M257" s="52" t="s">
        <v>53</v>
      </c>
      <c r="N257" s="52" t="s">
        <v>1404</v>
      </c>
      <c r="O257" s="30"/>
      <c r="P257" s="30"/>
      <c r="Q257" s="27"/>
      <c r="R257" s="27"/>
      <c r="S257" s="27"/>
      <c r="T257" s="27"/>
      <c r="U257" s="27"/>
      <c r="V257" s="27"/>
      <c r="W257" s="27"/>
      <c r="X257" s="27"/>
      <c r="Y257" s="27"/>
      <c r="Z257" s="27"/>
      <c r="AA257" s="27"/>
      <c r="AB257" s="78"/>
      <c r="AC257" s="78"/>
      <c r="AD257" s="78"/>
      <c r="AE257" s="78"/>
      <c r="AF257" s="78"/>
      <c r="AG257" s="27"/>
      <c r="AH257" s="27"/>
      <c r="AI257" s="27"/>
      <c r="AJ257" s="27"/>
      <c r="AK257" s="27"/>
      <c r="AL257" s="176">
        <v>131073353.285</v>
      </c>
      <c r="AM257" s="19">
        <f t="shared" si="3"/>
        <v>131073353.285</v>
      </c>
      <c r="AN257" s="61" t="s">
        <v>1403</v>
      </c>
      <c r="AO257" s="56"/>
      <c r="AP257" s="56"/>
      <c r="AQ257" s="56"/>
      <c r="AR257" s="56"/>
    </row>
    <row r="258" spans="1:44" ht="39.950000000000003" customHeight="1" x14ac:dyDescent="0.25">
      <c r="A258" s="97">
        <v>2</v>
      </c>
      <c r="B258" s="184" t="s">
        <v>909</v>
      </c>
      <c r="C258" s="31" t="s">
        <v>1405</v>
      </c>
      <c r="D258" s="31" t="s">
        <v>193</v>
      </c>
      <c r="E258" s="34">
        <v>45</v>
      </c>
      <c r="F258" s="31" t="s">
        <v>1396</v>
      </c>
      <c r="G258" s="34">
        <v>4503</v>
      </c>
      <c r="H258" s="52" t="s">
        <v>343</v>
      </c>
      <c r="I258" s="11" t="s">
        <v>1406</v>
      </c>
      <c r="J258" s="52" t="s">
        <v>1407</v>
      </c>
      <c r="K258" s="74" t="s">
        <v>1408</v>
      </c>
      <c r="L258" s="52" t="s">
        <v>1409</v>
      </c>
      <c r="M258" s="52" t="s">
        <v>53</v>
      </c>
      <c r="N258" s="52" t="s">
        <v>1410</v>
      </c>
      <c r="O258" s="71" t="s">
        <v>1411</v>
      </c>
      <c r="P258" s="72" t="s">
        <v>1412</v>
      </c>
      <c r="Q258" s="27"/>
      <c r="R258" s="27"/>
      <c r="S258" s="27"/>
      <c r="T258" s="27"/>
      <c r="U258" s="27"/>
      <c r="V258" s="27"/>
      <c r="W258" s="27"/>
      <c r="X258" s="27"/>
      <c r="Y258" s="27"/>
      <c r="Z258" s="27"/>
      <c r="AA258" s="27"/>
      <c r="AB258" s="78"/>
      <c r="AC258" s="78"/>
      <c r="AD258" s="78"/>
      <c r="AE258" s="78"/>
      <c r="AF258" s="78"/>
      <c r="AG258" s="27"/>
      <c r="AH258" s="27"/>
      <c r="AI258" s="27"/>
      <c r="AJ258" s="27"/>
      <c r="AK258" s="27"/>
      <c r="AL258" s="78"/>
      <c r="AM258" s="19">
        <f t="shared" si="3"/>
        <v>0</v>
      </c>
      <c r="AN258" s="61" t="s">
        <v>1403</v>
      </c>
      <c r="AO258" s="56"/>
      <c r="AP258" s="56"/>
      <c r="AQ258" s="56"/>
      <c r="AR258" s="56"/>
    </row>
    <row r="259" spans="1:44" ht="39.950000000000003" customHeight="1" x14ac:dyDescent="0.25">
      <c r="A259" s="97">
        <v>2</v>
      </c>
      <c r="B259" s="184" t="s">
        <v>909</v>
      </c>
      <c r="C259" s="31" t="s">
        <v>1413</v>
      </c>
      <c r="D259" s="31" t="s">
        <v>193</v>
      </c>
      <c r="E259" s="34">
        <v>45</v>
      </c>
      <c r="F259" s="31" t="s">
        <v>1396</v>
      </c>
      <c r="G259" s="34">
        <v>4503</v>
      </c>
      <c r="H259" s="52" t="s">
        <v>1414</v>
      </c>
      <c r="I259" s="74" t="s">
        <v>1415</v>
      </c>
      <c r="J259" s="52" t="s">
        <v>1416</v>
      </c>
      <c r="K259" s="74" t="s">
        <v>1417</v>
      </c>
      <c r="L259" s="52" t="s">
        <v>1418</v>
      </c>
      <c r="M259" s="52" t="s">
        <v>53</v>
      </c>
      <c r="N259" s="52" t="s">
        <v>1419</v>
      </c>
      <c r="O259" s="30"/>
      <c r="P259" s="32"/>
      <c r="Q259" s="27"/>
      <c r="R259" s="27"/>
      <c r="S259" s="27"/>
      <c r="T259" s="27"/>
      <c r="U259" s="27"/>
      <c r="V259" s="27"/>
      <c r="W259" s="27"/>
      <c r="X259" s="27"/>
      <c r="Y259" s="27"/>
      <c r="Z259" s="27"/>
      <c r="AA259" s="27"/>
      <c r="AB259" s="78"/>
      <c r="AC259" s="78"/>
      <c r="AD259" s="78"/>
      <c r="AE259" s="78"/>
      <c r="AF259" s="78"/>
      <c r="AG259" s="27"/>
      <c r="AH259" s="27"/>
      <c r="AI259" s="27"/>
      <c r="AJ259" s="27"/>
      <c r="AK259" s="27"/>
      <c r="AL259" s="78"/>
      <c r="AM259" s="19">
        <f t="shared" si="3"/>
        <v>0</v>
      </c>
      <c r="AN259" s="61" t="s">
        <v>1403</v>
      </c>
      <c r="AO259" s="56"/>
      <c r="AP259" s="56"/>
      <c r="AQ259" s="56"/>
      <c r="AR259" s="56"/>
    </row>
    <row r="260" spans="1:44" ht="39.950000000000003" customHeight="1" x14ac:dyDescent="0.25">
      <c r="A260" s="97">
        <v>2</v>
      </c>
      <c r="B260" s="184" t="s">
        <v>909</v>
      </c>
      <c r="C260" s="31" t="s">
        <v>1420</v>
      </c>
      <c r="D260" s="31" t="s">
        <v>193</v>
      </c>
      <c r="E260" s="34">
        <v>45</v>
      </c>
      <c r="F260" s="31" t="s">
        <v>1396</v>
      </c>
      <c r="G260" s="34">
        <v>4503</v>
      </c>
      <c r="H260" s="52" t="s">
        <v>343</v>
      </c>
      <c r="I260" s="74" t="s">
        <v>1406</v>
      </c>
      <c r="J260" s="52" t="s">
        <v>1407</v>
      </c>
      <c r="K260" s="74" t="s">
        <v>1408</v>
      </c>
      <c r="L260" s="52" t="s">
        <v>1409</v>
      </c>
      <c r="M260" s="52" t="s">
        <v>53</v>
      </c>
      <c r="N260" s="52" t="s">
        <v>1421</v>
      </c>
      <c r="O260" s="102"/>
      <c r="P260" s="102"/>
      <c r="Q260" s="27"/>
      <c r="R260" s="27"/>
      <c r="S260" s="27"/>
      <c r="T260" s="27"/>
      <c r="U260" s="27"/>
      <c r="V260" s="27"/>
      <c r="W260" s="27"/>
      <c r="X260" s="27"/>
      <c r="Y260" s="27"/>
      <c r="Z260" s="27"/>
      <c r="AA260" s="27"/>
      <c r="AB260" s="78"/>
      <c r="AC260" s="78"/>
      <c r="AD260" s="78"/>
      <c r="AE260" s="78"/>
      <c r="AF260" s="78"/>
      <c r="AG260" s="27"/>
      <c r="AH260" s="27"/>
      <c r="AI260" s="27"/>
      <c r="AJ260" s="27"/>
      <c r="AK260" s="27"/>
      <c r="AL260" s="78"/>
      <c r="AM260" s="19">
        <f t="shared" si="3"/>
        <v>0</v>
      </c>
      <c r="AN260" s="61" t="s">
        <v>1403</v>
      </c>
      <c r="AO260" s="56"/>
      <c r="AP260" s="56"/>
      <c r="AQ260" s="56"/>
      <c r="AR260" s="56"/>
    </row>
    <row r="261" spans="1:44" ht="39.950000000000003" customHeight="1" x14ac:dyDescent="0.25">
      <c r="A261" s="97">
        <v>2</v>
      </c>
      <c r="B261" s="184" t="s">
        <v>909</v>
      </c>
      <c r="C261" s="31" t="s">
        <v>1422</v>
      </c>
      <c r="D261" s="31" t="s">
        <v>193</v>
      </c>
      <c r="E261" s="34">
        <v>45</v>
      </c>
      <c r="F261" s="31" t="s">
        <v>1396</v>
      </c>
      <c r="G261" s="34">
        <v>4503</v>
      </c>
      <c r="H261" s="52" t="s">
        <v>113</v>
      </c>
      <c r="I261" s="74" t="s">
        <v>1423</v>
      </c>
      <c r="J261" s="52" t="s">
        <v>1424</v>
      </c>
      <c r="K261" s="74" t="s">
        <v>1425</v>
      </c>
      <c r="L261" s="52" t="s">
        <v>306</v>
      </c>
      <c r="M261" s="52" t="s">
        <v>53</v>
      </c>
      <c r="N261" s="52" t="s">
        <v>1426</v>
      </c>
      <c r="O261" s="71" t="s">
        <v>1411</v>
      </c>
      <c r="P261" s="72" t="s">
        <v>1412</v>
      </c>
      <c r="Q261" s="27"/>
      <c r="R261" s="27"/>
      <c r="S261" s="27"/>
      <c r="T261" s="27"/>
      <c r="U261" s="27"/>
      <c r="V261" s="27"/>
      <c r="W261" s="27"/>
      <c r="X261" s="27"/>
      <c r="Y261" s="27"/>
      <c r="Z261" s="27"/>
      <c r="AA261" s="27"/>
      <c r="AB261" s="78"/>
      <c r="AC261" s="78"/>
      <c r="AD261" s="78"/>
      <c r="AE261" s="78"/>
      <c r="AF261" s="78"/>
      <c r="AG261" s="27"/>
      <c r="AH261" s="27"/>
      <c r="AI261" s="27"/>
      <c r="AJ261" s="27"/>
      <c r="AK261" s="27"/>
      <c r="AL261" s="75"/>
      <c r="AM261" s="19">
        <f t="shared" si="3"/>
        <v>0</v>
      </c>
      <c r="AN261" s="61" t="s">
        <v>1403</v>
      </c>
      <c r="AO261" s="56"/>
      <c r="AP261" s="56"/>
      <c r="AQ261" s="56"/>
      <c r="AR261" s="56"/>
    </row>
    <row r="262" spans="1:44" ht="39.950000000000003" customHeight="1" x14ac:dyDescent="0.25">
      <c r="A262" s="97">
        <v>2</v>
      </c>
      <c r="B262" s="184" t="s">
        <v>909</v>
      </c>
      <c r="C262" s="31" t="s">
        <v>1427</v>
      </c>
      <c r="D262" s="31" t="s">
        <v>193</v>
      </c>
      <c r="E262" s="34">
        <v>45</v>
      </c>
      <c r="F262" s="31" t="s">
        <v>1396</v>
      </c>
      <c r="G262" s="34">
        <v>4503</v>
      </c>
      <c r="H262" s="52" t="s">
        <v>1428</v>
      </c>
      <c r="I262" s="74" t="s">
        <v>1429</v>
      </c>
      <c r="J262" s="52" t="s">
        <v>1430</v>
      </c>
      <c r="K262" s="74" t="s">
        <v>1431</v>
      </c>
      <c r="L262" s="52" t="s">
        <v>1432</v>
      </c>
      <c r="M262" s="52" t="s">
        <v>53</v>
      </c>
      <c r="N262" s="52" t="s">
        <v>1433</v>
      </c>
      <c r="O262" s="102"/>
      <c r="P262" s="102"/>
      <c r="Q262" s="27"/>
      <c r="R262" s="27"/>
      <c r="S262" s="27"/>
      <c r="T262" s="27"/>
      <c r="U262" s="27"/>
      <c r="V262" s="27"/>
      <c r="W262" s="27"/>
      <c r="X262" s="27"/>
      <c r="Y262" s="27"/>
      <c r="Z262" s="27"/>
      <c r="AA262" s="27"/>
      <c r="AB262" s="78"/>
      <c r="AC262" s="78"/>
      <c r="AD262" s="78"/>
      <c r="AE262" s="78"/>
      <c r="AF262" s="78"/>
      <c r="AG262" s="27"/>
      <c r="AH262" s="27"/>
      <c r="AI262" s="27"/>
      <c r="AJ262" s="27"/>
      <c r="AK262" s="27"/>
      <c r="AL262" s="78"/>
      <c r="AM262" s="19">
        <f t="shared" si="3"/>
        <v>0</v>
      </c>
      <c r="AN262" s="61" t="s">
        <v>1403</v>
      </c>
      <c r="AO262" s="56"/>
      <c r="AP262" s="56"/>
      <c r="AQ262" s="56"/>
      <c r="AR262" s="56"/>
    </row>
    <row r="263" spans="1:44" ht="39.950000000000003" customHeight="1" x14ac:dyDescent="0.25">
      <c r="A263" s="97">
        <v>2</v>
      </c>
      <c r="B263" s="184" t="s">
        <v>909</v>
      </c>
      <c r="C263" s="31" t="s">
        <v>1434</v>
      </c>
      <c r="D263" s="31" t="s">
        <v>193</v>
      </c>
      <c r="E263" s="34">
        <v>45</v>
      </c>
      <c r="F263" s="31" t="s">
        <v>1396</v>
      </c>
      <c r="G263" s="34">
        <v>4503</v>
      </c>
      <c r="H263" s="52" t="s">
        <v>1435</v>
      </c>
      <c r="I263" s="74" t="s">
        <v>1436</v>
      </c>
      <c r="J263" s="52" t="s">
        <v>1437</v>
      </c>
      <c r="K263" s="74" t="s">
        <v>1438</v>
      </c>
      <c r="L263" s="52" t="s">
        <v>1439</v>
      </c>
      <c r="M263" s="52" t="s">
        <v>53</v>
      </c>
      <c r="N263" s="52" t="s">
        <v>1440</v>
      </c>
      <c r="O263" s="30"/>
      <c r="P263" s="32"/>
      <c r="Q263" s="27"/>
      <c r="R263" s="27"/>
      <c r="S263" s="27"/>
      <c r="T263" s="27"/>
      <c r="U263" s="27"/>
      <c r="V263" s="27"/>
      <c r="W263" s="27"/>
      <c r="X263" s="27"/>
      <c r="Y263" s="27"/>
      <c r="Z263" s="27"/>
      <c r="AA263" s="27"/>
      <c r="AB263" s="78"/>
      <c r="AC263" s="78"/>
      <c r="AD263" s="78"/>
      <c r="AE263" s="78"/>
      <c r="AF263" s="78"/>
      <c r="AG263" s="27"/>
      <c r="AH263" s="27"/>
      <c r="AI263" s="27"/>
      <c r="AJ263" s="27"/>
      <c r="AK263" s="27"/>
      <c r="AL263" s="78"/>
      <c r="AM263" s="19">
        <f t="shared" si="3"/>
        <v>0</v>
      </c>
      <c r="AN263" s="61" t="s">
        <v>1403</v>
      </c>
      <c r="AO263" s="56"/>
      <c r="AP263" s="56"/>
      <c r="AQ263" s="56"/>
      <c r="AR263" s="56"/>
    </row>
    <row r="264" spans="1:44" ht="39.950000000000003" customHeight="1" x14ac:dyDescent="0.25">
      <c r="A264" s="97">
        <v>2</v>
      </c>
      <c r="B264" s="184" t="s">
        <v>909</v>
      </c>
      <c r="C264" s="31" t="s">
        <v>1441</v>
      </c>
      <c r="D264" s="31" t="s">
        <v>1264</v>
      </c>
      <c r="E264" s="34">
        <v>32</v>
      </c>
      <c r="F264" s="31" t="s">
        <v>1326</v>
      </c>
      <c r="G264" s="34">
        <v>3206</v>
      </c>
      <c r="H264" s="52" t="s">
        <v>1442</v>
      </c>
      <c r="I264" s="74" t="s">
        <v>1443</v>
      </c>
      <c r="J264" s="52" t="s">
        <v>1444</v>
      </c>
      <c r="K264" s="74" t="s">
        <v>1445</v>
      </c>
      <c r="L264" s="52" t="s">
        <v>1446</v>
      </c>
      <c r="M264" s="52" t="s">
        <v>53</v>
      </c>
      <c r="N264" s="52" t="s">
        <v>1447</v>
      </c>
      <c r="O264" s="30"/>
      <c r="P264" s="32"/>
      <c r="Q264" s="27"/>
      <c r="R264" s="27"/>
      <c r="S264" s="27"/>
      <c r="T264" s="27"/>
      <c r="U264" s="27"/>
      <c r="V264" s="27"/>
      <c r="W264" s="27"/>
      <c r="X264" s="27"/>
      <c r="Y264" s="27"/>
      <c r="Z264" s="27"/>
      <c r="AA264" s="27"/>
      <c r="AB264" s="78"/>
      <c r="AC264" s="78"/>
      <c r="AD264" s="78"/>
      <c r="AE264" s="78"/>
      <c r="AF264" s="78"/>
      <c r="AG264" s="27"/>
      <c r="AH264" s="27"/>
      <c r="AI264" s="27"/>
      <c r="AJ264" s="27"/>
      <c r="AK264" s="27"/>
      <c r="AL264" s="78"/>
      <c r="AM264" s="19">
        <f t="shared" si="3"/>
        <v>0</v>
      </c>
      <c r="AN264" s="61" t="s">
        <v>1403</v>
      </c>
      <c r="AO264" s="56"/>
      <c r="AP264" s="56"/>
      <c r="AQ264" s="56"/>
      <c r="AR264" s="56"/>
    </row>
    <row r="265" spans="1:44" ht="39.950000000000003" customHeight="1" x14ac:dyDescent="0.25">
      <c r="A265" s="97">
        <v>2</v>
      </c>
      <c r="B265" s="184" t="s">
        <v>909</v>
      </c>
      <c r="C265" s="31" t="s">
        <v>1448</v>
      </c>
      <c r="D265" s="31" t="s">
        <v>193</v>
      </c>
      <c r="E265" s="34">
        <v>45</v>
      </c>
      <c r="F265" s="31" t="s">
        <v>1396</v>
      </c>
      <c r="G265" s="34">
        <v>4503</v>
      </c>
      <c r="H265" s="52" t="s">
        <v>144</v>
      </c>
      <c r="I265" s="74" t="s">
        <v>1449</v>
      </c>
      <c r="J265" s="52" t="s">
        <v>641</v>
      </c>
      <c r="K265" s="74" t="s">
        <v>1450</v>
      </c>
      <c r="L265" s="52" t="s">
        <v>1175</v>
      </c>
      <c r="M265" s="52" t="s">
        <v>53</v>
      </c>
      <c r="N265" s="52" t="s">
        <v>1451</v>
      </c>
      <c r="O265" s="30"/>
      <c r="P265" s="32"/>
      <c r="Q265" s="27"/>
      <c r="R265" s="27"/>
      <c r="S265" s="27"/>
      <c r="T265" s="27"/>
      <c r="U265" s="27"/>
      <c r="V265" s="27"/>
      <c r="W265" s="27"/>
      <c r="X265" s="27"/>
      <c r="Y265" s="27"/>
      <c r="Z265" s="27"/>
      <c r="AA265" s="27"/>
      <c r="AB265" s="78"/>
      <c r="AC265" s="78"/>
      <c r="AD265" s="78"/>
      <c r="AE265" s="78"/>
      <c r="AF265" s="78"/>
      <c r="AG265" s="27"/>
      <c r="AH265" s="27"/>
      <c r="AI265" s="27"/>
      <c r="AJ265" s="27"/>
      <c r="AK265" s="27"/>
      <c r="AL265" s="78"/>
      <c r="AM265" s="19">
        <f t="shared" si="3"/>
        <v>0</v>
      </c>
      <c r="AN265" s="61" t="s">
        <v>1403</v>
      </c>
      <c r="AO265" s="56"/>
      <c r="AP265" s="56"/>
      <c r="AQ265" s="56"/>
      <c r="AR265" s="56"/>
    </row>
    <row r="266" spans="1:44" ht="39.950000000000003" customHeight="1" x14ac:dyDescent="0.25">
      <c r="A266" s="97">
        <v>2</v>
      </c>
      <c r="B266" s="184" t="s">
        <v>909</v>
      </c>
      <c r="C266" s="31" t="s">
        <v>1452</v>
      </c>
      <c r="D266" s="31" t="s">
        <v>193</v>
      </c>
      <c r="E266" s="34">
        <v>45</v>
      </c>
      <c r="F266" s="31" t="s">
        <v>1396</v>
      </c>
      <c r="G266" s="34">
        <v>4503</v>
      </c>
      <c r="H266" s="52" t="s">
        <v>1428</v>
      </c>
      <c r="I266" s="74" t="s">
        <v>1429</v>
      </c>
      <c r="J266" s="52" t="s">
        <v>1430</v>
      </c>
      <c r="K266" s="74" t="s">
        <v>1431</v>
      </c>
      <c r="L266" s="52" t="s">
        <v>1432</v>
      </c>
      <c r="M266" s="52" t="s">
        <v>53</v>
      </c>
      <c r="N266" s="52" t="s">
        <v>1453</v>
      </c>
      <c r="O266" s="68" t="s">
        <v>1454</v>
      </c>
      <c r="P266" s="72" t="s">
        <v>1455</v>
      </c>
      <c r="Q266" s="27"/>
      <c r="R266" s="27"/>
      <c r="S266" s="27"/>
      <c r="T266" s="27"/>
      <c r="U266" s="27"/>
      <c r="V266" s="27"/>
      <c r="W266" s="27"/>
      <c r="X266" s="27"/>
      <c r="Y266" s="27"/>
      <c r="Z266" s="194">
        <f>+[1]VF!D7</f>
        <v>1637680182.98</v>
      </c>
      <c r="AA266" s="27"/>
      <c r="AB266" s="78"/>
      <c r="AC266" s="78"/>
      <c r="AD266" s="78"/>
      <c r="AE266" s="78"/>
      <c r="AF266" s="78"/>
      <c r="AG266" s="27"/>
      <c r="AH266" s="27"/>
      <c r="AI266" s="27"/>
      <c r="AJ266" s="27"/>
      <c r="AK266" s="27"/>
      <c r="AL266" s="176">
        <f>+[1]VF!D15</f>
        <v>1130850000</v>
      </c>
      <c r="AM266" s="19">
        <f t="shared" si="3"/>
        <v>2768530182.98</v>
      </c>
      <c r="AN266" s="61" t="s">
        <v>1403</v>
      </c>
      <c r="AO266" s="56"/>
      <c r="AP266" s="56"/>
      <c r="AQ266" s="56"/>
      <c r="AR266" s="56"/>
    </row>
    <row r="267" spans="1:44" ht="39.950000000000003" customHeight="1" x14ac:dyDescent="0.25">
      <c r="A267" s="97">
        <v>2</v>
      </c>
      <c r="B267" s="184" t="s">
        <v>909</v>
      </c>
      <c r="C267" s="31" t="s">
        <v>1456</v>
      </c>
      <c r="D267" s="31" t="s">
        <v>193</v>
      </c>
      <c r="E267" s="34">
        <v>45</v>
      </c>
      <c r="F267" s="31" t="s">
        <v>1396</v>
      </c>
      <c r="G267" s="34">
        <v>4503</v>
      </c>
      <c r="H267" s="52" t="s">
        <v>1428</v>
      </c>
      <c r="I267" s="74" t="s">
        <v>1429</v>
      </c>
      <c r="J267" s="52" t="s">
        <v>1430</v>
      </c>
      <c r="K267" s="74" t="s">
        <v>1431</v>
      </c>
      <c r="L267" s="52" t="s">
        <v>1432</v>
      </c>
      <c r="M267" s="52" t="s">
        <v>53</v>
      </c>
      <c r="N267" s="52" t="s">
        <v>1457</v>
      </c>
      <c r="O267" s="71" t="s">
        <v>1411</v>
      </c>
      <c r="P267" s="72" t="s">
        <v>1412</v>
      </c>
      <c r="Q267" s="27"/>
      <c r="R267" s="27"/>
      <c r="S267" s="27"/>
      <c r="T267" s="27"/>
      <c r="U267" s="27"/>
      <c r="V267" s="27"/>
      <c r="W267" s="27"/>
      <c r="X267" s="27"/>
      <c r="Y267" s="27"/>
      <c r="Z267" s="27"/>
      <c r="AA267" s="27"/>
      <c r="AB267" s="78"/>
      <c r="AC267" s="78"/>
      <c r="AD267" s="78"/>
      <c r="AE267" s="78"/>
      <c r="AF267" s="78"/>
      <c r="AG267" s="27"/>
      <c r="AH267" s="27"/>
      <c r="AI267" s="27"/>
      <c r="AJ267" s="27"/>
      <c r="AK267" s="27"/>
      <c r="AL267" s="75"/>
      <c r="AM267" s="19">
        <f t="shared" si="3"/>
        <v>0</v>
      </c>
      <c r="AN267" s="61" t="s">
        <v>1403</v>
      </c>
      <c r="AO267" s="56"/>
      <c r="AP267" s="56"/>
      <c r="AQ267" s="56"/>
      <c r="AR267" s="56"/>
    </row>
    <row r="268" spans="1:44" ht="39.950000000000003" customHeight="1" x14ac:dyDescent="0.25">
      <c r="A268" s="97">
        <v>2</v>
      </c>
      <c r="B268" s="184" t="s">
        <v>909</v>
      </c>
      <c r="C268" s="31" t="s">
        <v>1458</v>
      </c>
      <c r="D268" s="31" t="s">
        <v>193</v>
      </c>
      <c r="E268" s="34">
        <v>45</v>
      </c>
      <c r="F268" s="31" t="s">
        <v>1396</v>
      </c>
      <c r="G268" s="34">
        <v>4503</v>
      </c>
      <c r="H268" s="52" t="s">
        <v>144</v>
      </c>
      <c r="I268" s="74" t="s">
        <v>1449</v>
      </c>
      <c r="J268" s="52" t="s">
        <v>641</v>
      </c>
      <c r="K268" s="74" t="s">
        <v>1450</v>
      </c>
      <c r="L268" s="52" t="s">
        <v>1175</v>
      </c>
      <c r="M268" s="52" t="s">
        <v>53</v>
      </c>
      <c r="N268" s="52" t="s">
        <v>1459</v>
      </c>
      <c r="O268" s="101"/>
      <c r="P268" s="102"/>
      <c r="Q268" s="27"/>
      <c r="R268" s="27"/>
      <c r="S268" s="27"/>
      <c r="T268" s="27"/>
      <c r="U268" s="27"/>
      <c r="V268" s="27"/>
      <c r="W268" s="27"/>
      <c r="X268" s="27"/>
      <c r="Y268" s="27"/>
      <c r="Z268" s="27"/>
      <c r="AA268" s="27"/>
      <c r="AB268" s="78"/>
      <c r="AC268" s="78"/>
      <c r="AD268" s="78"/>
      <c r="AE268" s="78"/>
      <c r="AF268" s="78"/>
      <c r="AG268" s="27"/>
      <c r="AH268" s="27"/>
      <c r="AI268" s="27"/>
      <c r="AJ268" s="27"/>
      <c r="AK268" s="27"/>
      <c r="AL268" s="78"/>
      <c r="AM268" s="19">
        <f t="shared" si="3"/>
        <v>0</v>
      </c>
      <c r="AN268" s="61" t="s">
        <v>1403</v>
      </c>
      <c r="AO268" s="56"/>
      <c r="AP268" s="56"/>
      <c r="AQ268" s="56"/>
      <c r="AR268" s="56"/>
    </row>
    <row r="269" spans="1:44" ht="39.950000000000003" customHeight="1" x14ac:dyDescent="0.25">
      <c r="A269" s="97">
        <v>2</v>
      </c>
      <c r="B269" s="184" t="s">
        <v>909</v>
      </c>
      <c r="C269" s="31" t="s">
        <v>1460</v>
      </c>
      <c r="D269" s="31" t="s">
        <v>193</v>
      </c>
      <c r="E269" s="34">
        <v>45</v>
      </c>
      <c r="F269" s="31" t="s">
        <v>1396</v>
      </c>
      <c r="G269" s="34">
        <v>4503</v>
      </c>
      <c r="H269" s="52" t="s">
        <v>1461</v>
      </c>
      <c r="I269" s="74" t="s">
        <v>1462</v>
      </c>
      <c r="J269" s="52" t="s">
        <v>1463</v>
      </c>
      <c r="K269" s="74" t="s">
        <v>1464</v>
      </c>
      <c r="L269" s="52" t="s">
        <v>1465</v>
      </c>
      <c r="M269" s="52" t="s">
        <v>53</v>
      </c>
      <c r="N269" s="52" t="s">
        <v>1466</v>
      </c>
      <c r="O269" s="71" t="s">
        <v>1411</v>
      </c>
      <c r="P269" s="72" t="s">
        <v>1412</v>
      </c>
      <c r="Q269" s="27"/>
      <c r="R269" s="27"/>
      <c r="S269" s="27"/>
      <c r="T269" s="27"/>
      <c r="U269" s="27"/>
      <c r="V269" s="27"/>
      <c r="W269" s="27"/>
      <c r="X269" s="27"/>
      <c r="Y269" s="27"/>
      <c r="Z269" s="27"/>
      <c r="AA269" s="27"/>
      <c r="AB269" s="78"/>
      <c r="AC269" s="78"/>
      <c r="AD269" s="78"/>
      <c r="AE269" s="78"/>
      <c r="AF269" s="78"/>
      <c r="AG269" s="27"/>
      <c r="AH269" s="27">
        <v>1286334328.75</v>
      </c>
      <c r="AI269" s="27"/>
      <c r="AJ269" s="27"/>
      <c r="AK269" s="27"/>
      <c r="AL269" s="78"/>
      <c r="AM269" s="19">
        <f t="shared" si="3"/>
        <v>1286334328.75</v>
      </c>
      <c r="AN269" s="61" t="s">
        <v>1403</v>
      </c>
      <c r="AO269" s="56"/>
      <c r="AP269" s="56"/>
      <c r="AQ269" s="56"/>
      <c r="AR269" s="56"/>
    </row>
    <row r="270" spans="1:44" ht="39.950000000000003" customHeight="1" x14ac:dyDescent="0.25">
      <c r="A270" s="97">
        <v>2</v>
      </c>
      <c r="B270" s="184" t="s">
        <v>909</v>
      </c>
      <c r="C270" s="31" t="s">
        <v>1467</v>
      </c>
      <c r="D270" s="31" t="s">
        <v>193</v>
      </c>
      <c r="E270" s="34">
        <v>45</v>
      </c>
      <c r="F270" s="31" t="s">
        <v>1396</v>
      </c>
      <c r="G270" s="34">
        <v>4503</v>
      </c>
      <c r="H270" s="52" t="s">
        <v>1461</v>
      </c>
      <c r="I270" s="74" t="s">
        <v>1462</v>
      </c>
      <c r="J270" s="52" t="s">
        <v>1463</v>
      </c>
      <c r="K270" s="74" t="s">
        <v>1464</v>
      </c>
      <c r="L270" s="52" t="s">
        <v>1465</v>
      </c>
      <c r="M270" s="52" t="s">
        <v>53</v>
      </c>
      <c r="N270" s="52" t="s">
        <v>1468</v>
      </c>
      <c r="O270" s="71" t="s">
        <v>1411</v>
      </c>
      <c r="P270" s="72" t="s">
        <v>1412</v>
      </c>
      <c r="Q270" s="27"/>
      <c r="R270" s="27"/>
      <c r="S270" s="27"/>
      <c r="T270" s="27"/>
      <c r="U270" s="27"/>
      <c r="V270" s="27"/>
      <c r="W270" s="27"/>
      <c r="X270" s="27"/>
      <c r="Y270" s="27"/>
      <c r="Z270" s="27"/>
      <c r="AA270" s="27"/>
      <c r="AB270" s="78"/>
      <c r="AC270" s="78"/>
      <c r="AD270" s="78"/>
      <c r="AE270" s="78"/>
      <c r="AF270" s="78"/>
      <c r="AG270" s="27"/>
      <c r="AH270" s="27">
        <v>272415475</v>
      </c>
      <c r="AI270" s="27"/>
      <c r="AJ270" s="27"/>
      <c r="AK270" s="27"/>
      <c r="AL270" s="78"/>
      <c r="AM270" s="19">
        <f t="shared" ref="AM270:AM333" si="4">SUM(Q270:AL270)</f>
        <v>272415475</v>
      </c>
      <c r="AN270" s="61" t="s">
        <v>1403</v>
      </c>
      <c r="AO270" s="56"/>
      <c r="AP270" s="56"/>
      <c r="AQ270" s="56"/>
      <c r="AR270" s="56"/>
    </row>
    <row r="271" spans="1:44" ht="39.950000000000003" customHeight="1" x14ac:dyDescent="0.25">
      <c r="A271" s="97">
        <v>2</v>
      </c>
      <c r="B271" s="184" t="s">
        <v>909</v>
      </c>
      <c r="C271" s="31" t="s">
        <v>1469</v>
      </c>
      <c r="D271" s="31" t="s">
        <v>193</v>
      </c>
      <c r="E271" s="34">
        <v>45</v>
      </c>
      <c r="F271" s="31" t="s">
        <v>1396</v>
      </c>
      <c r="G271" s="34">
        <v>4503</v>
      </c>
      <c r="H271" s="52" t="s">
        <v>1470</v>
      </c>
      <c r="I271" s="74" t="s">
        <v>1471</v>
      </c>
      <c r="J271" s="52" t="s">
        <v>1472</v>
      </c>
      <c r="K271" s="74" t="s">
        <v>1473</v>
      </c>
      <c r="L271" s="52" t="s">
        <v>1465</v>
      </c>
      <c r="M271" s="52" t="s">
        <v>53</v>
      </c>
      <c r="N271" s="52" t="s">
        <v>1474</v>
      </c>
      <c r="O271" s="30"/>
      <c r="P271" s="32"/>
      <c r="Q271" s="27"/>
      <c r="R271" s="27"/>
      <c r="S271" s="27"/>
      <c r="T271" s="27"/>
      <c r="U271" s="27"/>
      <c r="V271" s="27"/>
      <c r="W271" s="27"/>
      <c r="X271" s="27"/>
      <c r="Y271" s="27"/>
      <c r="Z271" s="27"/>
      <c r="AA271" s="27"/>
      <c r="AB271" s="78"/>
      <c r="AC271" s="78"/>
      <c r="AD271" s="78"/>
      <c r="AE271" s="78"/>
      <c r="AF271" s="78"/>
      <c r="AG271" s="27"/>
      <c r="AH271" s="27"/>
      <c r="AI271" s="27"/>
      <c r="AJ271" s="27"/>
      <c r="AK271" s="27"/>
      <c r="AL271" s="78"/>
      <c r="AM271" s="19">
        <f t="shared" si="4"/>
        <v>0</v>
      </c>
      <c r="AN271" s="61" t="s">
        <v>1403</v>
      </c>
      <c r="AO271" s="56"/>
      <c r="AP271" s="56"/>
      <c r="AQ271" s="56"/>
      <c r="AR271" s="56"/>
    </row>
    <row r="272" spans="1:44" ht="39.950000000000003" customHeight="1" x14ac:dyDescent="0.25">
      <c r="A272" s="97">
        <v>2</v>
      </c>
      <c r="B272" s="184" t="s">
        <v>909</v>
      </c>
      <c r="C272" s="31" t="s">
        <v>1475</v>
      </c>
      <c r="D272" s="31" t="s">
        <v>193</v>
      </c>
      <c r="E272" s="34">
        <v>45</v>
      </c>
      <c r="F272" s="31" t="s">
        <v>1396</v>
      </c>
      <c r="G272" s="34">
        <v>4503</v>
      </c>
      <c r="H272" s="52" t="s">
        <v>1470</v>
      </c>
      <c r="I272" s="74" t="s">
        <v>1471</v>
      </c>
      <c r="J272" s="52" t="s">
        <v>1472</v>
      </c>
      <c r="K272" s="74" t="s">
        <v>1473</v>
      </c>
      <c r="L272" s="52" t="s">
        <v>1465</v>
      </c>
      <c r="M272" s="52" t="s">
        <v>53</v>
      </c>
      <c r="N272" s="52" t="s">
        <v>1476</v>
      </c>
      <c r="O272" s="30"/>
      <c r="P272" s="32"/>
      <c r="Q272" s="27"/>
      <c r="R272" s="27"/>
      <c r="S272" s="27"/>
      <c r="T272" s="27"/>
      <c r="U272" s="27"/>
      <c r="V272" s="27"/>
      <c r="W272" s="27"/>
      <c r="X272" s="27"/>
      <c r="Y272" s="27"/>
      <c r="Z272" s="27"/>
      <c r="AA272" s="27"/>
      <c r="AB272" s="78"/>
      <c r="AC272" s="78"/>
      <c r="AD272" s="78"/>
      <c r="AE272" s="78"/>
      <c r="AF272" s="78"/>
      <c r="AG272" s="27"/>
      <c r="AH272" s="27"/>
      <c r="AI272" s="27"/>
      <c r="AJ272" s="27"/>
      <c r="AK272" s="27"/>
      <c r="AL272" s="78"/>
      <c r="AM272" s="19">
        <f t="shared" si="4"/>
        <v>0</v>
      </c>
      <c r="AN272" s="61" t="s">
        <v>1403</v>
      </c>
      <c r="AO272" s="56"/>
      <c r="AP272" s="56"/>
      <c r="AQ272" s="56"/>
      <c r="AR272" s="56"/>
    </row>
    <row r="273" spans="1:44" ht="39.950000000000003" customHeight="1" x14ac:dyDescent="0.25">
      <c r="A273" s="97">
        <v>2</v>
      </c>
      <c r="B273" s="184" t="s">
        <v>909</v>
      </c>
      <c r="C273" s="31" t="s">
        <v>1477</v>
      </c>
      <c r="D273" s="31" t="s">
        <v>193</v>
      </c>
      <c r="E273" s="34">
        <v>45</v>
      </c>
      <c r="F273" s="31" t="s">
        <v>1396</v>
      </c>
      <c r="G273" s="34">
        <v>4503</v>
      </c>
      <c r="H273" s="52" t="s">
        <v>1435</v>
      </c>
      <c r="I273" s="74" t="s">
        <v>1436</v>
      </c>
      <c r="J273" s="52" t="s">
        <v>1437</v>
      </c>
      <c r="K273" s="74" t="s">
        <v>1438</v>
      </c>
      <c r="L273" s="52" t="s">
        <v>1439</v>
      </c>
      <c r="M273" s="52" t="s">
        <v>53</v>
      </c>
      <c r="N273" s="52" t="s">
        <v>1478</v>
      </c>
      <c r="O273" s="71" t="s">
        <v>1411</v>
      </c>
      <c r="P273" s="72" t="s">
        <v>1412</v>
      </c>
      <c r="Q273" s="27"/>
      <c r="R273" s="27"/>
      <c r="S273" s="27"/>
      <c r="T273" s="27"/>
      <c r="U273" s="27"/>
      <c r="V273" s="27"/>
      <c r="W273" s="27"/>
      <c r="X273" s="27"/>
      <c r="Y273" s="27"/>
      <c r="Z273" s="27"/>
      <c r="AA273" s="27"/>
      <c r="AB273" s="78"/>
      <c r="AC273" s="78"/>
      <c r="AD273" s="78"/>
      <c r="AE273" s="78"/>
      <c r="AF273" s="78"/>
      <c r="AG273" s="27"/>
      <c r="AH273" s="27"/>
      <c r="AI273" s="27"/>
      <c r="AJ273" s="27"/>
      <c r="AK273" s="27"/>
      <c r="AL273" s="18"/>
      <c r="AM273" s="19">
        <f t="shared" si="4"/>
        <v>0</v>
      </c>
      <c r="AN273" s="61" t="s">
        <v>1403</v>
      </c>
      <c r="AO273" s="214"/>
      <c r="AP273" s="56"/>
      <c r="AQ273" s="99"/>
      <c r="AR273" s="56"/>
    </row>
    <row r="274" spans="1:44" ht="39.950000000000003" customHeight="1" x14ac:dyDescent="0.25">
      <c r="A274" s="97">
        <v>2</v>
      </c>
      <c r="B274" s="184" t="s">
        <v>909</v>
      </c>
      <c r="C274" s="31" t="s">
        <v>1479</v>
      </c>
      <c r="D274" s="31" t="s">
        <v>193</v>
      </c>
      <c r="E274" s="34">
        <v>45</v>
      </c>
      <c r="F274" s="31" t="s">
        <v>1396</v>
      </c>
      <c r="G274" s="34">
        <v>4503</v>
      </c>
      <c r="H274" s="52" t="s">
        <v>1480</v>
      </c>
      <c r="I274" s="74" t="s">
        <v>1481</v>
      </c>
      <c r="J274" s="52" t="s">
        <v>1482</v>
      </c>
      <c r="K274" s="74" t="s">
        <v>1483</v>
      </c>
      <c r="L274" s="52" t="s">
        <v>1484</v>
      </c>
      <c r="M274" s="52" t="s">
        <v>53</v>
      </c>
      <c r="N274" s="52" t="s">
        <v>1485</v>
      </c>
      <c r="O274" s="30"/>
      <c r="P274" s="32"/>
      <c r="Q274" s="27"/>
      <c r="R274" s="27"/>
      <c r="S274" s="27"/>
      <c r="T274" s="27"/>
      <c r="U274" s="27"/>
      <c r="V274" s="27"/>
      <c r="W274" s="27"/>
      <c r="X274" s="27"/>
      <c r="Y274" s="27"/>
      <c r="Z274" s="27"/>
      <c r="AA274" s="27"/>
      <c r="AB274" s="78"/>
      <c r="AC274" s="78"/>
      <c r="AD274" s="78"/>
      <c r="AE274" s="78"/>
      <c r="AF274" s="78"/>
      <c r="AG274" s="27"/>
      <c r="AH274" s="27"/>
      <c r="AI274" s="27"/>
      <c r="AJ274" s="27"/>
      <c r="AK274" s="27"/>
      <c r="AL274" s="78"/>
      <c r="AM274" s="19">
        <f t="shared" si="4"/>
        <v>0</v>
      </c>
      <c r="AN274" s="61" t="s">
        <v>1403</v>
      </c>
      <c r="AO274" s="100"/>
      <c r="AP274" s="56"/>
      <c r="AQ274" s="100"/>
      <c r="AR274" s="56"/>
    </row>
    <row r="275" spans="1:44" ht="39.950000000000003" customHeight="1" x14ac:dyDescent="0.25">
      <c r="A275" s="97">
        <v>3</v>
      </c>
      <c r="B275" s="184" t="s">
        <v>1486</v>
      </c>
      <c r="C275" s="31" t="s">
        <v>1487</v>
      </c>
      <c r="D275" s="62" t="s">
        <v>193</v>
      </c>
      <c r="E275" s="34">
        <v>45</v>
      </c>
      <c r="F275" s="62" t="s">
        <v>1488</v>
      </c>
      <c r="G275" s="34">
        <v>4501</v>
      </c>
      <c r="H275" s="35" t="s">
        <v>1489</v>
      </c>
      <c r="I275" s="11" t="s">
        <v>1490</v>
      </c>
      <c r="J275" s="35" t="s">
        <v>1491</v>
      </c>
      <c r="K275" s="11" t="s">
        <v>1492</v>
      </c>
      <c r="L275" s="35" t="s">
        <v>1493</v>
      </c>
      <c r="M275" s="35" t="s">
        <v>53</v>
      </c>
      <c r="N275" s="11" t="s">
        <v>1494</v>
      </c>
      <c r="O275" s="71" t="s">
        <v>1495</v>
      </c>
      <c r="P275" s="72" t="s">
        <v>1496</v>
      </c>
      <c r="Q275" s="27"/>
      <c r="R275" s="27"/>
      <c r="S275" s="27"/>
      <c r="T275" s="27"/>
      <c r="U275" s="27"/>
      <c r="V275" s="27"/>
      <c r="W275" s="27"/>
      <c r="X275" s="27"/>
      <c r="Y275" s="27"/>
      <c r="Z275" s="27"/>
      <c r="AA275" s="27"/>
      <c r="AB275" s="78"/>
      <c r="AC275" s="78"/>
      <c r="AD275" s="78"/>
      <c r="AE275" s="78"/>
      <c r="AF275" s="78"/>
      <c r="AG275" s="89"/>
      <c r="AH275" s="27"/>
      <c r="AI275" s="27"/>
      <c r="AJ275" s="27"/>
      <c r="AK275" s="27"/>
      <c r="AL275" s="89"/>
      <c r="AM275" s="19">
        <f t="shared" si="4"/>
        <v>0</v>
      </c>
      <c r="AN275" s="61" t="s">
        <v>662</v>
      </c>
      <c r="AO275" s="56"/>
      <c r="AP275" s="56"/>
      <c r="AQ275" s="56"/>
      <c r="AR275" s="56"/>
    </row>
    <row r="276" spans="1:44" ht="39.950000000000003" customHeight="1" x14ac:dyDescent="0.25">
      <c r="A276" s="97">
        <v>3</v>
      </c>
      <c r="B276" s="184" t="s">
        <v>1486</v>
      </c>
      <c r="C276" s="31" t="s">
        <v>1497</v>
      </c>
      <c r="D276" s="62" t="s">
        <v>899</v>
      </c>
      <c r="E276" s="34">
        <v>12</v>
      </c>
      <c r="F276" s="62" t="s">
        <v>1498</v>
      </c>
      <c r="G276" s="34">
        <v>1202</v>
      </c>
      <c r="H276" s="35" t="s">
        <v>1499</v>
      </c>
      <c r="I276" s="74" t="s">
        <v>1500</v>
      </c>
      <c r="J276" s="35" t="s">
        <v>1501</v>
      </c>
      <c r="K276" s="11" t="s">
        <v>1502</v>
      </c>
      <c r="L276" s="35" t="s">
        <v>1501</v>
      </c>
      <c r="M276" s="52" t="s">
        <v>53</v>
      </c>
      <c r="N276" s="11" t="s">
        <v>1503</v>
      </c>
      <c r="O276" s="72" t="s">
        <v>1504</v>
      </c>
      <c r="P276" s="72" t="s">
        <v>1505</v>
      </c>
      <c r="Q276" s="27"/>
      <c r="R276" s="27"/>
      <c r="S276" s="27"/>
      <c r="T276" s="27"/>
      <c r="U276" s="27"/>
      <c r="V276" s="27"/>
      <c r="W276" s="27"/>
      <c r="X276" s="27"/>
      <c r="Y276" s="27"/>
      <c r="Z276" s="27"/>
      <c r="AA276" s="27"/>
      <c r="AB276" s="78"/>
      <c r="AC276" s="78"/>
      <c r="AD276" s="78"/>
      <c r="AE276" s="78"/>
      <c r="AF276" s="78"/>
      <c r="AG276" s="27"/>
      <c r="AH276" s="27"/>
      <c r="AI276" s="27"/>
      <c r="AJ276" s="27"/>
      <c r="AK276" s="27"/>
      <c r="AL276" s="78"/>
      <c r="AM276" s="19">
        <f t="shared" si="4"/>
        <v>0</v>
      </c>
      <c r="AN276" s="61" t="s">
        <v>662</v>
      </c>
      <c r="AO276" s="56"/>
      <c r="AP276" s="56"/>
      <c r="AQ276" s="56"/>
      <c r="AR276" s="56"/>
    </row>
    <row r="277" spans="1:44" ht="39.950000000000003" customHeight="1" x14ac:dyDescent="0.25">
      <c r="A277" s="97"/>
      <c r="B277" s="184" t="s">
        <v>1486</v>
      </c>
      <c r="C277" s="149" t="s">
        <v>192</v>
      </c>
      <c r="D277" s="62" t="s">
        <v>899</v>
      </c>
      <c r="E277" s="34">
        <v>12</v>
      </c>
      <c r="F277" s="62" t="s">
        <v>1498</v>
      </c>
      <c r="G277" s="34">
        <v>1202</v>
      </c>
      <c r="H277" s="35" t="s">
        <v>1506</v>
      </c>
      <c r="I277" s="74" t="s">
        <v>1507</v>
      </c>
      <c r="J277" s="35" t="s">
        <v>1508</v>
      </c>
      <c r="K277" s="11" t="s">
        <v>1509</v>
      </c>
      <c r="L277" s="35" t="s">
        <v>649</v>
      </c>
      <c r="M277" s="52" t="s">
        <v>53</v>
      </c>
      <c r="N277" s="11" t="s">
        <v>1510</v>
      </c>
      <c r="O277" s="71" t="s">
        <v>1511</v>
      </c>
      <c r="P277" s="72" t="s">
        <v>1512</v>
      </c>
      <c r="Q277" s="27"/>
      <c r="R277" s="27"/>
      <c r="S277" s="27"/>
      <c r="T277" s="27"/>
      <c r="U277" s="27"/>
      <c r="V277" s="27"/>
      <c r="W277" s="27"/>
      <c r="X277" s="27"/>
      <c r="Y277" s="27"/>
      <c r="Z277" s="27"/>
      <c r="AA277" s="27"/>
      <c r="AB277" s="78"/>
      <c r="AC277" s="78"/>
      <c r="AD277" s="78"/>
      <c r="AE277" s="78"/>
      <c r="AF277" s="78"/>
      <c r="AG277" s="27"/>
      <c r="AH277" s="27"/>
      <c r="AI277" s="27"/>
      <c r="AJ277" s="27"/>
      <c r="AK277" s="27"/>
      <c r="AL277" s="78"/>
      <c r="AM277" s="19">
        <f t="shared" si="4"/>
        <v>0</v>
      </c>
      <c r="AN277" s="61" t="s">
        <v>662</v>
      </c>
      <c r="AO277" s="56"/>
      <c r="AP277" s="56"/>
      <c r="AQ277" s="56"/>
      <c r="AR277" s="56"/>
    </row>
    <row r="278" spans="1:44" ht="39.950000000000003" customHeight="1" x14ac:dyDescent="0.25">
      <c r="A278" s="97">
        <v>3</v>
      </c>
      <c r="B278" s="184" t="s">
        <v>1486</v>
      </c>
      <c r="C278" s="31" t="s">
        <v>1513</v>
      </c>
      <c r="D278" s="62" t="s">
        <v>899</v>
      </c>
      <c r="E278" s="34">
        <v>12</v>
      </c>
      <c r="F278" s="62" t="s">
        <v>1498</v>
      </c>
      <c r="G278" s="34">
        <v>1202</v>
      </c>
      <c r="H278" s="35" t="s">
        <v>1499</v>
      </c>
      <c r="I278" s="74" t="s">
        <v>1500</v>
      </c>
      <c r="J278" s="35" t="s">
        <v>1501</v>
      </c>
      <c r="K278" s="11" t="s">
        <v>1502</v>
      </c>
      <c r="L278" s="35" t="s">
        <v>1501</v>
      </c>
      <c r="M278" s="35" t="s">
        <v>53</v>
      </c>
      <c r="N278" s="11" t="s">
        <v>1514</v>
      </c>
      <c r="O278" s="71" t="s">
        <v>1504</v>
      </c>
      <c r="P278" s="72" t="s">
        <v>1505</v>
      </c>
      <c r="Q278" s="27"/>
      <c r="R278" s="27"/>
      <c r="S278" s="27"/>
      <c r="T278" s="27"/>
      <c r="U278" s="27"/>
      <c r="V278" s="27"/>
      <c r="W278" s="27"/>
      <c r="X278" s="27">
        <f>744002239.45</f>
        <v>744002239.45000005</v>
      </c>
      <c r="Y278" s="27"/>
      <c r="Z278" s="27"/>
      <c r="AA278" s="27"/>
      <c r="AB278" s="78"/>
      <c r="AC278" s="78"/>
      <c r="AD278" s="78"/>
      <c r="AE278" s="78"/>
      <c r="AF278" s="78"/>
      <c r="AG278" s="27"/>
      <c r="AH278" s="27"/>
      <c r="AI278" s="27"/>
      <c r="AJ278" s="27"/>
      <c r="AK278" s="27"/>
      <c r="AL278" s="78"/>
      <c r="AM278" s="19">
        <f t="shared" si="4"/>
        <v>744002239.45000005</v>
      </c>
      <c r="AN278" s="61" t="s">
        <v>1515</v>
      </c>
      <c r="AO278" s="56"/>
      <c r="AP278" s="56"/>
      <c r="AQ278" s="56"/>
      <c r="AR278" s="56"/>
    </row>
    <row r="279" spans="1:44" ht="39.950000000000003" customHeight="1" x14ac:dyDescent="0.25">
      <c r="A279" s="97">
        <v>3</v>
      </c>
      <c r="B279" s="184" t="s">
        <v>1486</v>
      </c>
      <c r="C279" s="31" t="s">
        <v>1516</v>
      </c>
      <c r="D279" s="62" t="s">
        <v>193</v>
      </c>
      <c r="E279" s="34">
        <v>45</v>
      </c>
      <c r="F279" s="62" t="s">
        <v>1488</v>
      </c>
      <c r="G279" s="34">
        <v>4501</v>
      </c>
      <c r="H279" s="35" t="s">
        <v>1489</v>
      </c>
      <c r="I279" s="11" t="s">
        <v>1490</v>
      </c>
      <c r="J279" s="35" t="s">
        <v>1491</v>
      </c>
      <c r="K279" s="11" t="s">
        <v>1492</v>
      </c>
      <c r="L279" s="35" t="s">
        <v>1493</v>
      </c>
      <c r="M279" s="35" t="s">
        <v>53</v>
      </c>
      <c r="N279" s="11" t="s">
        <v>1517</v>
      </c>
      <c r="O279" s="30"/>
      <c r="P279" s="32"/>
      <c r="Q279" s="27"/>
      <c r="R279" s="27"/>
      <c r="S279" s="27"/>
      <c r="T279" s="27"/>
      <c r="U279" s="27"/>
      <c r="V279" s="27"/>
      <c r="W279" s="27"/>
      <c r="X279" s="27"/>
      <c r="Y279" s="27"/>
      <c r="Z279" s="27"/>
      <c r="AA279" s="27"/>
      <c r="AB279" s="78"/>
      <c r="AC279" s="78"/>
      <c r="AD279" s="78"/>
      <c r="AE279" s="78"/>
      <c r="AF279" s="78"/>
      <c r="AG279" s="27"/>
      <c r="AH279" s="27"/>
      <c r="AI279" s="27"/>
      <c r="AJ279" s="27"/>
      <c r="AK279" s="27"/>
      <c r="AL279" s="78"/>
      <c r="AM279" s="19">
        <f t="shared" si="4"/>
        <v>0</v>
      </c>
      <c r="AN279" s="61" t="s">
        <v>662</v>
      </c>
      <c r="AO279" s="56"/>
      <c r="AP279" s="56"/>
      <c r="AQ279" s="56"/>
      <c r="AR279" s="56"/>
    </row>
    <row r="280" spans="1:44" ht="45.75" customHeight="1" x14ac:dyDescent="0.25">
      <c r="A280" s="97">
        <v>3</v>
      </c>
      <c r="B280" s="184" t="s">
        <v>1486</v>
      </c>
      <c r="C280" s="31" t="s">
        <v>1518</v>
      </c>
      <c r="D280" s="62" t="s">
        <v>193</v>
      </c>
      <c r="E280" s="34">
        <v>45</v>
      </c>
      <c r="F280" s="62" t="s">
        <v>1488</v>
      </c>
      <c r="G280" s="34">
        <v>4501</v>
      </c>
      <c r="H280" s="35" t="s">
        <v>1519</v>
      </c>
      <c r="I280" s="11" t="s">
        <v>1520</v>
      </c>
      <c r="J280" s="35" t="s">
        <v>1521</v>
      </c>
      <c r="K280" s="11" t="s">
        <v>1522</v>
      </c>
      <c r="L280" s="35" t="s">
        <v>1523</v>
      </c>
      <c r="M280" s="35" t="s">
        <v>53</v>
      </c>
      <c r="N280" s="11" t="s">
        <v>1524</v>
      </c>
      <c r="O280" s="71" t="s">
        <v>1525</v>
      </c>
      <c r="P280" s="72" t="s">
        <v>1526</v>
      </c>
      <c r="Q280" s="27"/>
      <c r="R280" s="27"/>
      <c r="S280" s="27"/>
      <c r="T280" s="27"/>
      <c r="U280" s="27"/>
      <c r="V280" s="27"/>
      <c r="W280" s="27"/>
      <c r="X280" s="27"/>
      <c r="Y280" s="27"/>
      <c r="Z280" s="27"/>
      <c r="AA280" s="27"/>
      <c r="AB280" s="78"/>
      <c r="AC280" s="78"/>
      <c r="AD280" s="78"/>
      <c r="AE280" s="78"/>
      <c r="AF280" s="78"/>
      <c r="AG280" s="27"/>
      <c r="AH280" s="27"/>
      <c r="AI280" s="27"/>
      <c r="AJ280" s="27"/>
      <c r="AK280" s="27"/>
      <c r="AL280" s="78"/>
      <c r="AM280" s="19">
        <f t="shared" si="4"/>
        <v>0</v>
      </c>
      <c r="AN280" s="61" t="s">
        <v>662</v>
      </c>
      <c r="AO280" s="56"/>
      <c r="AP280" s="56"/>
      <c r="AQ280" s="56"/>
      <c r="AR280" s="56"/>
    </row>
    <row r="281" spans="1:44" ht="44.25" customHeight="1" x14ac:dyDescent="0.25">
      <c r="A281" s="97">
        <v>3</v>
      </c>
      <c r="B281" s="184" t="s">
        <v>1486</v>
      </c>
      <c r="C281" s="31" t="s">
        <v>1527</v>
      </c>
      <c r="D281" s="62" t="s">
        <v>193</v>
      </c>
      <c r="E281" s="34">
        <v>45</v>
      </c>
      <c r="F281" s="62" t="s">
        <v>1488</v>
      </c>
      <c r="G281" s="34">
        <v>4501</v>
      </c>
      <c r="H281" s="35" t="s">
        <v>1528</v>
      </c>
      <c r="I281" s="11" t="s">
        <v>1529</v>
      </c>
      <c r="J281" s="35" t="s">
        <v>1530</v>
      </c>
      <c r="K281" s="11" t="s">
        <v>1531</v>
      </c>
      <c r="L281" s="35" t="s">
        <v>1532</v>
      </c>
      <c r="M281" s="35" t="s">
        <v>53</v>
      </c>
      <c r="N281" s="11" t="s">
        <v>1533</v>
      </c>
      <c r="O281" s="68" t="s">
        <v>1534</v>
      </c>
      <c r="P281" s="72" t="s">
        <v>1535</v>
      </c>
      <c r="Q281" s="27"/>
      <c r="R281" s="27"/>
      <c r="S281" s="27"/>
      <c r="T281" s="27"/>
      <c r="U281" s="27"/>
      <c r="V281" s="27"/>
      <c r="W281" s="27"/>
      <c r="X281" s="27"/>
      <c r="Y281" s="27"/>
      <c r="Z281" s="27"/>
      <c r="AA281" s="27"/>
      <c r="AB281" s="78"/>
      <c r="AC281" s="78"/>
      <c r="AD281" s="78"/>
      <c r="AE281" s="78"/>
      <c r="AF281" s="78"/>
      <c r="AG281" s="27">
        <f>1700000000</f>
        <v>1700000000</v>
      </c>
      <c r="AH281" s="27"/>
      <c r="AI281" s="27"/>
      <c r="AJ281" s="27"/>
      <c r="AK281" s="27"/>
      <c r="AL281" s="75"/>
      <c r="AM281" s="19">
        <f t="shared" si="4"/>
        <v>1700000000</v>
      </c>
      <c r="AN281" s="61" t="s">
        <v>662</v>
      </c>
      <c r="AO281" s="56"/>
      <c r="AP281" s="56"/>
      <c r="AQ281" s="56"/>
      <c r="AR281" s="56"/>
    </row>
    <row r="282" spans="1:44" ht="39.950000000000003" customHeight="1" x14ac:dyDescent="0.25">
      <c r="A282" s="97">
        <v>3</v>
      </c>
      <c r="B282" s="184" t="s">
        <v>1486</v>
      </c>
      <c r="C282" s="31" t="s">
        <v>1536</v>
      </c>
      <c r="D282" s="62" t="s">
        <v>193</v>
      </c>
      <c r="E282" s="34">
        <v>45</v>
      </c>
      <c r="F282" s="62" t="s">
        <v>1488</v>
      </c>
      <c r="G282" s="34">
        <v>4501</v>
      </c>
      <c r="H282" s="35" t="s">
        <v>1537</v>
      </c>
      <c r="I282" s="11" t="s">
        <v>1538</v>
      </c>
      <c r="J282" s="35" t="s">
        <v>1539</v>
      </c>
      <c r="K282" s="11" t="s">
        <v>1540</v>
      </c>
      <c r="L282" s="35" t="s">
        <v>1541</v>
      </c>
      <c r="M282" s="35" t="s">
        <v>53</v>
      </c>
      <c r="N282" s="11" t="s">
        <v>1542</v>
      </c>
      <c r="O282" s="30"/>
      <c r="P282" s="32"/>
      <c r="Q282" s="27"/>
      <c r="R282" s="27"/>
      <c r="S282" s="27"/>
      <c r="T282" s="27"/>
      <c r="U282" s="27"/>
      <c r="V282" s="27"/>
      <c r="W282" s="27"/>
      <c r="X282" s="27"/>
      <c r="Y282" s="27"/>
      <c r="Z282" s="27"/>
      <c r="AA282" s="27"/>
      <c r="AB282" s="78"/>
      <c r="AC282" s="78"/>
      <c r="AD282" s="78"/>
      <c r="AE282" s="78"/>
      <c r="AF282" s="78"/>
      <c r="AG282" s="27"/>
      <c r="AH282" s="27"/>
      <c r="AI282" s="27"/>
      <c r="AJ282" s="27"/>
      <c r="AK282" s="27"/>
      <c r="AL282" s="78"/>
      <c r="AM282" s="19">
        <f t="shared" si="4"/>
        <v>0</v>
      </c>
      <c r="AN282" s="61" t="s">
        <v>662</v>
      </c>
      <c r="AO282" s="56"/>
      <c r="AP282" s="56"/>
      <c r="AQ282" s="56"/>
      <c r="AR282" s="56"/>
    </row>
    <row r="283" spans="1:44" ht="39.950000000000003" customHeight="1" x14ac:dyDescent="0.25">
      <c r="A283" s="97">
        <v>3</v>
      </c>
      <c r="B283" s="184" t="s">
        <v>1486</v>
      </c>
      <c r="C283" s="31" t="s">
        <v>1543</v>
      </c>
      <c r="D283" s="62" t="s">
        <v>193</v>
      </c>
      <c r="E283" s="34">
        <v>45</v>
      </c>
      <c r="F283" s="62" t="s">
        <v>1488</v>
      </c>
      <c r="G283" s="34">
        <v>4501</v>
      </c>
      <c r="H283" s="35" t="s">
        <v>1537</v>
      </c>
      <c r="I283" s="11" t="s">
        <v>1538</v>
      </c>
      <c r="J283" s="35" t="s">
        <v>1539</v>
      </c>
      <c r="K283" s="11" t="s">
        <v>1540</v>
      </c>
      <c r="L283" s="35" t="s">
        <v>1541</v>
      </c>
      <c r="M283" s="35" t="s">
        <v>53</v>
      </c>
      <c r="N283" s="11" t="s">
        <v>1544</v>
      </c>
      <c r="O283" s="71" t="s">
        <v>1545</v>
      </c>
      <c r="P283" s="72" t="s">
        <v>1546</v>
      </c>
      <c r="Q283" s="27"/>
      <c r="R283" s="27"/>
      <c r="S283" s="27"/>
      <c r="T283" s="27"/>
      <c r="U283" s="27"/>
      <c r="V283" s="27"/>
      <c r="W283" s="27"/>
      <c r="X283" s="27"/>
      <c r="Y283" s="27"/>
      <c r="Z283" s="27"/>
      <c r="AA283" s="27"/>
      <c r="AB283" s="78"/>
      <c r="AC283" s="78"/>
      <c r="AD283" s="78"/>
      <c r="AE283" s="78"/>
      <c r="AF283" s="78"/>
      <c r="AG283" s="27"/>
      <c r="AH283" s="27"/>
      <c r="AI283" s="27"/>
      <c r="AJ283" s="27"/>
      <c r="AK283" s="27"/>
      <c r="AL283" s="148">
        <f>15609000</f>
        <v>15609000</v>
      </c>
      <c r="AM283" s="19">
        <f>SUM(Q283:AL283)</f>
        <v>15609000</v>
      </c>
      <c r="AN283" s="61" t="s">
        <v>662</v>
      </c>
      <c r="AO283" s="56"/>
      <c r="AP283" s="56"/>
      <c r="AQ283" s="56"/>
      <c r="AR283" s="56"/>
    </row>
    <row r="284" spans="1:44" ht="39.950000000000003" customHeight="1" x14ac:dyDescent="0.25">
      <c r="A284" s="97">
        <v>3</v>
      </c>
      <c r="B284" s="184" t="s">
        <v>1486</v>
      </c>
      <c r="C284" s="31" t="s">
        <v>1547</v>
      </c>
      <c r="D284" s="62" t="s">
        <v>193</v>
      </c>
      <c r="E284" s="34">
        <v>45</v>
      </c>
      <c r="F284" s="62" t="s">
        <v>1488</v>
      </c>
      <c r="G284" s="34">
        <v>4501</v>
      </c>
      <c r="H284" s="35" t="s">
        <v>1548</v>
      </c>
      <c r="I284" s="11" t="s">
        <v>1549</v>
      </c>
      <c r="J284" s="35" t="s">
        <v>1550</v>
      </c>
      <c r="K284" s="11" t="s">
        <v>1551</v>
      </c>
      <c r="L284" s="35" t="s">
        <v>1552</v>
      </c>
      <c r="M284" s="35" t="s">
        <v>53</v>
      </c>
      <c r="N284" s="11" t="s">
        <v>1553</v>
      </c>
      <c r="O284" s="30"/>
      <c r="P284" s="32"/>
      <c r="Q284" s="27"/>
      <c r="R284" s="27"/>
      <c r="S284" s="27"/>
      <c r="T284" s="27"/>
      <c r="U284" s="27"/>
      <c r="V284" s="27"/>
      <c r="W284" s="27"/>
      <c r="X284" s="27"/>
      <c r="Y284" s="27"/>
      <c r="Z284" s="27"/>
      <c r="AA284" s="27"/>
      <c r="AB284" s="78"/>
      <c r="AC284" s="78"/>
      <c r="AD284" s="78"/>
      <c r="AE284" s="78"/>
      <c r="AF284" s="78"/>
      <c r="AG284" s="27"/>
      <c r="AH284" s="27"/>
      <c r="AI284" s="27"/>
      <c r="AJ284" s="27"/>
      <c r="AK284" s="27"/>
      <c r="AL284" s="78"/>
      <c r="AM284" s="19">
        <f t="shared" si="4"/>
        <v>0</v>
      </c>
      <c r="AN284" s="61" t="s">
        <v>662</v>
      </c>
      <c r="AO284" s="56"/>
      <c r="AP284" s="56"/>
      <c r="AQ284" s="56"/>
      <c r="AR284" s="56"/>
    </row>
    <row r="285" spans="1:44" ht="39.950000000000003" customHeight="1" x14ac:dyDescent="0.25">
      <c r="A285" s="97">
        <v>3</v>
      </c>
      <c r="B285" s="184" t="s">
        <v>1486</v>
      </c>
      <c r="C285" s="31" t="s">
        <v>1554</v>
      </c>
      <c r="D285" s="62" t="s">
        <v>193</v>
      </c>
      <c r="E285" s="34">
        <v>45</v>
      </c>
      <c r="F285" s="62" t="s">
        <v>1488</v>
      </c>
      <c r="G285" s="34">
        <v>4501</v>
      </c>
      <c r="H285" s="35" t="s">
        <v>113</v>
      </c>
      <c r="I285" s="11" t="s">
        <v>1555</v>
      </c>
      <c r="J285" s="35" t="s">
        <v>1424</v>
      </c>
      <c r="K285" s="11" t="s">
        <v>1556</v>
      </c>
      <c r="L285" s="35" t="s">
        <v>1557</v>
      </c>
      <c r="M285" s="35" t="s">
        <v>53</v>
      </c>
      <c r="N285" s="11" t="s">
        <v>1558</v>
      </c>
      <c r="O285" s="30"/>
      <c r="P285" s="32"/>
      <c r="Q285" s="27"/>
      <c r="R285" s="27"/>
      <c r="S285" s="27"/>
      <c r="T285" s="27"/>
      <c r="U285" s="27"/>
      <c r="V285" s="27"/>
      <c r="W285" s="27"/>
      <c r="X285" s="27"/>
      <c r="Y285" s="27"/>
      <c r="Z285" s="27"/>
      <c r="AA285" s="27"/>
      <c r="AB285" s="78"/>
      <c r="AC285" s="78"/>
      <c r="AD285" s="78"/>
      <c r="AE285" s="78"/>
      <c r="AF285" s="78"/>
      <c r="AG285" s="27"/>
      <c r="AH285" s="27"/>
      <c r="AI285" s="27"/>
      <c r="AJ285" s="27"/>
      <c r="AK285" s="27"/>
      <c r="AL285" s="78"/>
      <c r="AM285" s="19">
        <f t="shared" si="4"/>
        <v>0</v>
      </c>
      <c r="AN285" s="61" t="s">
        <v>690</v>
      </c>
      <c r="AO285" s="56"/>
      <c r="AP285" s="56"/>
      <c r="AQ285" s="56"/>
      <c r="AR285" s="56"/>
    </row>
    <row r="286" spans="1:44" ht="39.950000000000003" customHeight="1" x14ac:dyDescent="0.25">
      <c r="A286" s="97">
        <v>3</v>
      </c>
      <c r="B286" s="184" t="s">
        <v>1486</v>
      </c>
      <c r="C286" s="31" t="s">
        <v>1559</v>
      </c>
      <c r="D286" s="62" t="s">
        <v>899</v>
      </c>
      <c r="E286" s="34">
        <v>12</v>
      </c>
      <c r="F286" s="62" t="s">
        <v>1498</v>
      </c>
      <c r="G286" s="34">
        <v>1202</v>
      </c>
      <c r="H286" s="52" t="s">
        <v>1560</v>
      </c>
      <c r="I286" s="74" t="s">
        <v>1561</v>
      </c>
      <c r="J286" s="52" t="s">
        <v>1562</v>
      </c>
      <c r="K286" s="74" t="s">
        <v>1563</v>
      </c>
      <c r="L286" s="52" t="s">
        <v>1564</v>
      </c>
      <c r="M286" s="52" t="s">
        <v>53</v>
      </c>
      <c r="N286" s="11" t="s">
        <v>1565</v>
      </c>
      <c r="O286" s="30"/>
      <c r="P286" s="32"/>
      <c r="Q286" s="27"/>
      <c r="R286" s="27"/>
      <c r="S286" s="27"/>
      <c r="T286" s="27"/>
      <c r="U286" s="27"/>
      <c r="V286" s="27"/>
      <c r="W286" s="27"/>
      <c r="X286" s="27"/>
      <c r="Y286" s="27"/>
      <c r="Z286" s="27"/>
      <c r="AA286" s="27"/>
      <c r="AB286" s="78"/>
      <c r="AC286" s="78"/>
      <c r="AD286" s="78"/>
      <c r="AE286" s="78"/>
      <c r="AF286" s="78"/>
      <c r="AG286" s="27"/>
      <c r="AH286" s="27"/>
      <c r="AI286" s="27"/>
      <c r="AJ286" s="27"/>
      <c r="AK286" s="27"/>
      <c r="AL286" s="78"/>
      <c r="AM286" s="19">
        <f t="shared" si="4"/>
        <v>0</v>
      </c>
      <c r="AN286" s="61" t="s">
        <v>690</v>
      </c>
      <c r="AO286" s="56"/>
      <c r="AP286" s="56"/>
      <c r="AQ286" s="56"/>
      <c r="AR286" s="56"/>
    </row>
    <row r="287" spans="1:44" ht="39.950000000000003" customHeight="1" x14ac:dyDescent="0.25">
      <c r="A287" s="97"/>
      <c r="B287" s="184" t="s">
        <v>1486</v>
      </c>
      <c r="C287" s="31" t="s">
        <v>1566</v>
      </c>
      <c r="D287" s="62" t="s">
        <v>899</v>
      </c>
      <c r="E287" s="34">
        <v>12</v>
      </c>
      <c r="F287" s="62" t="s">
        <v>1498</v>
      </c>
      <c r="G287" s="34">
        <v>1202</v>
      </c>
      <c r="H287" s="35" t="s">
        <v>1560</v>
      </c>
      <c r="I287" s="74" t="s">
        <v>1561</v>
      </c>
      <c r="J287" s="52" t="s">
        <v>1562</v>
      </c>
      <c r="K287" s="74" t="s">
        <v>1563</v>
      </c>
      <c r="L287" s="52" t="s">
        <v>1564</v>
      </c>
      <c r="M287" s="52" t="s">
        <v>53</v>
      </c>
      <c r="N287" s="11" t="s">
        <v>1567</v>
      </c>
      <c r="O287" s="30"/>
      <c r="P287" s="32"/>
      <c r="Q287" s="27"/>
      <c r="R287" s="27"/>
      <c r="S287" s="27"/>
      <c r="T287" s="27"/>
      <c r="U287" s="27"/>
      <c r="V287" s="27"/>
      <c r="W287" s="27"/>
      <c r="X287" s="27"/>
      <c r="Y287" s="27"/>
      <c r="Z287" s="27"/>
      <c r="AA287" s="27"/>
      <c r="AB287" s="78"/>
      <c r="AC287" s="78"/>
      <c r="AD287" s="78"/>
      <c r="AE287" s="78"/>
      <c r="AF287" s="78"/>
      <c r="AG287" s="27"/>
      <c r="AH287" s="27"/>
      <c r="AI287" s="27"/>
      <c r="AJ287" s="27"/>
      <c r="AK287" s="27"/>
      <c r="AL287" s="78"/>
      <c r="AM287" s="19">
        <f t="shared" si="4"/>
        <v>0</v>
      </c>
      <c r="AN287" s="61" t="s">
        <v>690</v>
      </c>
      <c r="AO287" s="99"/>
      <c r="AP287" s="56"/>
      <c r="AQ287" s="56"/>
      <c r="AR287" s="56"/>
    </row>
    <row r="288" spans="1:44" ht="39.950000000000003" customHeight="1" x14ac:dyDescent="0.25">
      <c r="A288" s="97">
        <v>3</v>
      </c>
      <c r="B288" s="184" t="s">
        <v>1486</v>
      </c>
      <c r="C288" s="149" t="s">
        <v>192</v>
      </c>
      <c r="D288" s="62" t="s">
        <v>899</v>
      </c>
      <c r="E288" s="34">
        <v>12</v>
      </c>
      <c r="F288" s="62" t="s">
        <v>1498</v>
      </c>
      <c r="G288" s="34">
        <v>1202</v>
      </c>
      <c r="H288" s="35" t="s">
        <v>395</v>
      </c>
      <c r="I288" s="74" t="s">
        <v>1568</v>
      </c>
      <c r="J288" s="52" t="s">
        <v>851</v>
      </c>
      <c r="K288" s="74" t="s">
        <v>1569</v>
      </c>
      <c r="L288" s="52" t="s">
        <v>424</v>
      </c>
      <c r="M288" s="52" t="s">
        <v>53</v>
      </c>
      <c r="N288" s="90" t="s">
        <v>1570</v>
      </c>
      <c r="O288" s="101" t="s">
        <v>1571</v>
      </c>
      <c r="P288" s="102" t="s">
        <v>1572</v>
      </c>
      <c r="Q288" s="27"/>
      <c r="R288" s="27"/>
      <c r="S288" s="27"/>
      <c r="T288" s="27"/>
      <c r="U288" s="27"/>
      <c r="V288" s="27"/>
      <c r="W288" s="27"/>
      <c r="X288" s="27"/>
      <c r="Y288" s="27"/>
      <c r="Z288" s="27"/>
      <c r="AA288" s="27"/>
      <c r="AB288" s="78"/>
      <c r="AC288" s="78"/>
      <c r="AD288" s="78"/>
      <c r="AE288" s="78"/>
      <c r="AF288" s="78"/>
      <c r="AG288" s="27"/>
      <c r="AH288" s="27"/>
      <c r="AI288" s="27"/>
      <c r="AJ288" s="27"/>
      <c r="AK288" s="27"/>
      <c r="AL288" s="78"/>
      <c r="AM288" s="19">
        <f t="shared" si="4"/>
        <v>0</v>
      </c>
      <c r="AN288" s="61" t="s">
        <v>690</v>
      </c>
      <c r="AO288" s="100"/>
      <c r="AP288" s="56"/>
      <c r="AQ288" s="56"/>
      <c r="AR288" s="56"/>
    </row>
    <row r="289" spans="1:44" ht="39.950000000000003" customHeight="1" x14ac:dyDescent="0.25">
      <c r="A289" s="97">
        <v>3</v>
      </c>
      <c r="B289" s="184" t="s">
        <v>1486</v>
      </c>
      <c r="C289" s="31" t="s">
        <v>1573</v>
      </c>
      <c r="D289" s="31" t="s">
        <v>193</v>
      </c>
      <c r="E289" s="34">
        <v>45</v>
      </c>
      <c r="F289" s="31" t="s">
        <v>477</v>
      </c>
      <c r="G289" s="34">
        <v>4502</v>
      </c>
      <c r="H289" s="52" t="s">
        <v>412</v>
      </c>
      <c r="I289" s="74" t="s">
        <v>729</v>
      </c>
      <c r="J289" s="52" t="s">
        <v>730</v>
      </c>
      <c r="K289" s="74" t="s">
        <v>1574</v>
      </c>
      <c r="L289" s="52" t="s">
        <v>416</v>
      </c>
      <c r="M289" s="52" t="s">
        <v>53</v>
      </c>
      <c r="N289" s="11" t="s">
        <v>1575</v>
      </c>
      <c r="O289" s="71" t="s">
        <v>734</v>
      </c>
      <c r="P289" s="72" t="s">
        <v>735</v>
      </c>
      <c r="Q289" s="27"/>
      <c r="R289" s="27"/>
      <c r="S289" s="27"/>
      <c r="T289" s="27"/>
      <c r="U289" s="27"/>
      <c r="V289" s="27"/>
      <c r="W289" s="27"/>
      <c r="X289" s="27"/>
      <c r="Y289" s="27"/>
      <c r="Z289" s="27">
        <f>15000000</f>
        <v>15000000</v>
      </c>
      <c r="AA289" s="27"/>
      <c r="AB289" s="78"/>
      <c r="AC289" s="78"/>
      <c r="AD289" s="78"/>
      <c r="AE289" s="78"/>
      <c r="AF289" s="78"/>
      <c r="AG289" s="27"/>
      <c r="AH289" s="27"/>
      <c r="AI289" s="27"/>
      <c r="AJ289" s="27"/>
      <c r="AK289" s="27"/>
      <c r="AL289" s="78"/>
      <c r="AM289" s="19">
        <f t="shared" si="4"/>
        <v>15000000</v>
      </c>
      <c r="AN289" s="61" t="s">
        <v>690</v>
      </c>
      <c r="AO289" s="56"/>
      <c r="AP289" s="56"/>
      <c r="AQ289" s="56"/>
      <c r="AR289" s="56"/>
    </row>
    <row r="290" spans="1:44" ht="39.950000000000003" customHeight="1" x14ac:dyDescent="0.25">
      <c r="A290" s="97">
        <v>3</v>
      </c>
      <c r="B290" s="184" t="s">
        <v>1486</v>
      </c>
      <c r="C290" s="31" t="s">
        <v>1576</v>
      </c>
      <c r="D290" s="31" t="s">
        <v>193</v>
      </c>
      <c r="E290" s="34">
        <v>45</v>
      </c>
      <c r="F290" s="31" t="s">
        <v>477</v>
      </c>
      <c r="G290" s="34">
        <v>4502</v>
      </c>
      <c r="H290" s="52" t="s">
        <v>1577</v>
      </c>
      <c r="I290" s="74" t="s">
        <v>1578</v>
      </c>
      <c r="J290" s="52" t="s">
        <v>1424</v>
      </c>
      <c r="K290" s="74" t="s">
        <v>1579</v>
      </c>
      <c r="L290" s="52" t="s">
        <v>306</v>
      </c>
      <c r="M290" s="52" t="s">
        <v>53</v>
      </c>
      <c r="N290" s="11" t="s">
        <v>1580</v>
      </c>
      <c r="O290" s="71" t="s">
        <v>734</v>
      </c>
      <c r="P290" s="72" t="s">
        <v>735</v>
      </c>
      <c r="Q290" s="27"/>
      <c r="R290" s="27"/>
      <c r="S290" s="27"/>
      <c r="T290" s="27"/>
      <c r="U290" s="27"/>
      <c r="V290" s="27"/>
      <c r="W290" s="27"/>
      <c r="X290" s="195"/>
      <c r="Y290" s="27"/>
      <c r="Z290" s="27"/>
      <c r="AA290" s="27"/>
      <c r="AB290" s="78"/>
      <c r="AC290" s="78"/>
      <c r="AD290" s="78"/>
      <c r="AE290" s="78"/>
      <c r="AF290" s="78"/>
      <c r="AG290" s="27"/>
      <c r="AH290" s="27"/>
      <c r="AI290" s="27"/>
      <c r="AJ290" s="27"/>
      <c r="AK290" s="27"/>
      <c r="AL290" s="78"/>
      <c r="AM290" s="19">
        <f t="shared" si="4"/>
        <v>0</v>
      </c>
      <c r="AN290" s="61" t="s">
        <v>690</v>
      </c>
      <c r="AO290" s="56"/>
      <c r="AP290" s="56"/>
      <c r="AQ290" s="56"/>
      <c r="AR290" s="56"/>
    </row>
    <row r="291" spans="1:44" ht="39.950000000000003" customHeight="1" x14ac:dyDescent="0.25">
      <c r="A291" s="97">
        <v>3</v>
      </c>
      <c r="B291" s="184" t="s">
        <v>1486</v>
      </c>
      <c r="C291" s="31" t="s">
        <v>1581</v>
      </c>
      <c r="D291" s="31" t="s">
        <v>193</v>
      </c>
      <c r="E291" s="34">
        <v>45</v>
      </c>
      <c r="F291" s="31" t="s">
        <v>477</v>
      </c>
      <c r="G291" s="34">
        <v>4502</v>
      </c>
      <c r="H291" s="52" t="s">
        <v>1582</v>
      </c>
      <c r="I291" s="74" t="s">
        <v>1583</v>
      </c>
      <c r="J291" s="52" t="s">
        <v>1584</v>
      </c>
      <c r="K291" s="74" t="s">
        <v>1585</v>
      </c>
      <c r="L291" s="52" t="s">
        <v>1586</v>
      </c>
      <c r="M291" s="52" t="s">
        <v>53</v>
      </c>
      <c r="N291" s="11" t="s">
        <v>1587</v>
      </c>
      <c r="O291" s="30"/>
      <c r="P291" s="32"/>
      <c r="Q291" s="27"/>
      <c r="R291" s="27"/>
      <c r="S291" s="27"/>
      <c r="T291" s="27"/>
      <c r="U291" s="27"/>
      <c r="V291" s="27"/>
      <c r="W291" s="27"/>
      <c r="X291" s="27"/>
      <c r="Y291" s="27"/>
      <c r="Z291" s="27"/>
      <c r="AA291" s="27"/>
      <c r="AB291" s="78"/>
      <c r="AC291" s="78"/>
      <c r="AD291" s="78"/>
      <c r="AE291" s="78"/>
      <c r="AF291" s="78"/>
      <c r="AG291" s="27"/>
      <c r="AH291" s="27"/>
      <c r="AI291" s="27"/>
      <c r="AJ291" s="27"/>
      <c r="AK291" s="27"/>
      <c r="AL291" s="78"/>
      <c r="AM291" s="19">
        <f t="shared" si="4"/>
        <v>0</v>
      </c>
      <c r="AN291" s="61" t="s">
        <v>690</v>
      </c>
      <c r="AO291" s="56"/>
      <c r="AP291" s="56"/>
      <c r="AQ291" s="56"/>
      <c r="AR291" s="56"/>
    </row>
    <row r="292" spans="1:44" ht="39.950000000000003" customHeight="1" x14ac:dyDescent="0.25">
      <c r="A292" s="97">
        <v>3</v>
      </c>
      <c r="B292" s="184" t="s">
        <v>1486</v>
      </c>
      <c r="C292" s="31" t="s">
        <v>1588</v>
      </c>
      <c r="D292" s="31" t="s">
        <v>193</v>
      </c>
      <c r="E292" s="34">
        <v>45</v>
      </c>
      <c r="F292" s="31" t="s">
        <v>477</v>
      </c>
      <c r="G292" s="34">
        <v>4502</v>
      </c>
      <c r="H292" s="52" t="s">
        <v>1582</v>
      </c>
      <c r="I292" s="74" t="s">
        <v>1583</v>
      </c>
      <c r="J292" s="52" t="s">
        <v>1584</v>
      </c>
      <c r="K292" s="74" t="s">
        <v>1585</v>
      </c>
      <c r="L292" s="52" t="s">
        <v>1586</v>
      </c>
      <c r="M292" s="52" t="s">
        <v>53</v>
      </c>
      <c r="N292" s="11" t="s">
        <v>1589</v>
      </c>
      <c r="O292" s="71" t="s">
        <v>1590</v>
      </c>
      <c r="P292" s="72" t="s">
        <v>1591</v>
      </c>
      <c r="Q292" s="27"/>
      <c r="R292" s="27"/>
      <c r="S292" s="27"/>
      <c r="T292" s="27"/>
      <c r="U292" s="27"/>
      <c r="V292" s="27"/>
      <c r="W292" s="27"/>
      <c r="X292" s="27"/>
      <c r="Y292" s="27"/>
      <c r="Z292" s="27"/>
      <c r="AA292" s="27"/>
      <c r="AB292" s="78"/>
      <c r="AC292" s="78"/>
      <c r="AD292" s="78"/>
      <c r="AE292" s="78"/>
      <c r="AF292" s="78"/>
      <c r="AG292" s="27"/>
      <c r="AH292" s="27"/>
      <c r="AI292" s="27"/>
      <c r="AJ292" s="27"/>
      <c r="AK292" s="27"/>
      <c r="AL292" s="78"/>
      <c r="AM292" s="19">
        <f t="shared" si="4"/>
        <v>0</v>
      </c>
      <c r="AN292" s="61" t="s">
        <v>662</v>
      </c>
      <c r="AO292" s="56"/>
      <c r="AP292" s="56"/>
      <c r="AQ292" s="56"/>
      <c r="AR292" s="56"/>
    </row>
    <row r="293" spans="1:44" ht="39.950000000000003" customHeight="1" x14ac:dyDescent="0.25">
      <c r="A293" s="97">
        <v>3</v>
      </c>
      <c r="B293" s="184" t="s">
        <v>1486</v>
      </c>
      <c r="C293" s="31" t="s">
        <v>1592</v>
      </c>
      <c r="D293" s="31" t="s">
        <v>193</v>
      </c>
      <c r="E293" s="34">
        <v>45</v>
      </c>
      <c r="F293" s="31" t="s">
        <v>477</v>
      </c>
      <c r="G293" s="34">
        <v>4502</v>
      </c>
      <c r="H293" s="52" t="s">
        <v>1258</v>
      </c>
      <c r="I293" s="74" t="s">
        <v>1259</v>
      </c>
      <c r="J293" s="52" t="s">
        <v>1260</v>
      </c>
      <c r="K293" s="74" t="s">
        <v>1593</v>
      </c>
      <c r="L293" s="52" t="s">
        <v>1594</v>
      </c>
      <c r="M293" s="52" t="s">
        <v>53</v>
      </c>
      <c r="N293" s="11" t="s">
        <v>1595</v>
      </c>
      <c r="O293" s="68" t="s">
        <v>1596</v>
      </c>
      <c r="P293" s="72" t="s">
        <v>1597</v>
      </c>
      <c r="Q293" s="27"/>
      <c r="R293" s="27"/>
      <c r="S293" s="27"/>
      <c r="T293" s="27"/>
      <c r="U293" s="27"/>
      <c r="V293" s="27"/>
      <c r="W293" s="27"/>
      <c r="X293" s="27"/>
      <c r="Y293" s="27"/>
      <c r="Z293" s="27">
        <f>150000000</f>
        <v>150000000</v>
      </c>
      <c r="AA293" s="27"/>
      <c r="AB293" s="78"/>
      <c r="AC293" s="78"/>
      <c r="AD293" s="78"/>
      <c r="AE293" s="78"/>
      <c r="AF293" s="78"/>
      <c r="AG293" s="27"/>
      <c r="AH293" s="27"/>
      <c r="AI293" s="27"/>
      <c r="AJ293" s="27"/>
      <c r="AK293" s="27"/>
      <c r="AL293" s="78"/>
      <c r="AM293" s="19">
        <f t="shared" si="4"/>
        <v>150000000</v>
      </c>
      <c r="AN293" s="61" t="s">
        <v>690</v>
      </c>
      <c r="AO293" s="56"/>
      <c r="AP293" s="56"/>
      <c r="AQ293" s="56"/>
      <c r="AR293" s="56"/>
    </row>
    <row r="294" spans="1:44" ht="39.950000000000003" customHeight="1" x14ac:dyDescent="0.25">
      <c r="A294" s="97">
        <v>3</v>
      </c>
      <c r="B294" s="184" t="s">
        <v>1486</v>
      </c>
      <c r="C294" s="31" t="s">
        <v>1598</v>
      </c>
      <c r="D294" s="31" t="s">
        <v>193</v>
      </c>
      <c r="E294" s="34">
        <v>45</v>
      </c>
      <c r="F294" s="31" t="s">
        <v>477</v>
      </c>
      <c r="G294" s="34">
        <v>4502</v>
      </c>
      <c r="H294" s="52" t="s">
        <v>1577</v>
      </c>
      <c r="I294" s="74" t="s">
        <v>1578</v>
      </c>
      <c r="J294" s="52" t="s">
        <v>1424</v>
      </c>
      <c r="K294" s="74" t="s">
        <v>1579</v>
      </c>
      <c r="L294" s="52" t="s">
        <v>306</v>
      </c>
      <c r="M294" s="52" t="s">
        <v>53</v>
      </c>
      <c r="N294" s="11" t="s">
        <v>1599</v>
      </c>
      <c r="O294" s="30"/>
      <c r="P294" s="32"/>
      <c r="Q294" s="27"/>
      <c r="R294" s="27"/>
      <c r="S294" s="27"/>
      <c r="T294" s="27"/>
      <c r="U294" s="27"/>
      <c r="V294" s="27"/>
      <c r="W294" s="27"/>
      <c r="X294" s="27"/>
      <c r="Y294" s="27"/>
      <c r="Z294" s="27"/>
      <c r="AA294" s="27"/>
      <c r="AB294" s="78"/>
      <c r="AC294" s="78"/>
      <c r="AD294" s="78"/>
      <c r="AE294" s="78"/>
      <c r="AF294" s="78"/>
      <c r="AG294" s="27"/>
      <c r="AH294" s="27"/>
      <c r="AI294" s="27"/>
      <c r="AJ294" s="27"/>
      <c r="AK294" s="27"/>
      <c r="AL294" s="78"/>
      <c r="AM294" s="19">
        <f t="shared" si="4"/>
        <v>0</v>
      </c>
      <c r="AN294" s="61" t="s">
        <v>690</v>
      </c>
      <c r="AO294" s="56"/>
      <c r="AP294" s="56"/>
      <c r="AQ294" s="56"/>
      <c r="AR294" s="56"/>
    </row>
    <row r="295" spans="1:44" ht="39.950000000000003" customHeight="1" x14ac:dyDescent="0.25">
      <c r="A295" s="97">
        <v>3</v>
      </c>
      <c r="B295" s="184" t="s">
        <v>1486</v>
      </c>
      <c r="C295" s="31" t="s">
        <v>1600</v>
      </c>
      <c r="D295" s="31" t="s">
        <v>193</v>
      </c>
      <c r="E295" s="34">
        <v>45</v>
      </c>
      <c r="F295" s="31" t="s">
        <v>477</v>
      </c>
      <c r="G295" s="34">
        <v>4502</v>
      </c>
      <c r="H295" s="52" t="s">
        <v>1258</v>
      </c>
      <c r="I295" s="74" t="s">
        <v>1259</v>
      </c>
      <c r="J295" s="52" t="s">
        <v>1260</v>
      </c>
      <c r="K295" s="74" t="s">
        <v>1261</v>
      </c>
      <c r="L295" s="52" t="s">
        <v>1262</v>
      </c>
      <c r="M295" s="52" t="s">
        <v>53</v>
      </c>
      <c r="N295" s="11" t="s">
        <v>1600</v>
      </c>
      <c r="O295" s="71" t="s">
        <v>1601</v>
      </c>
      <c r="P295" s="72" t="s">
        <v>1602</v>
      </c>
      <c r="Q295" s="27"/>
      <c r="R295" s="27"/>
      <c r="S295" s="27"/>
      <c r="T295" s="27"/>
      <c r="U295" s="27"/>
      <c r="V295" s="27"/>
      <c r="W295" s="27"/>
      <c r="X295" s="27"/>
      <c r="Y295" s="27"/>
      <c r="Z295" s="27">
        <f>10000000</f>
        <v>10000000</v>
      </c>
      <c r="AA295" s="27"/>
      <c r="AB295" s="78"/>
      <c r="AC295" s="78"/>
      <c r="AD295" s="78"/>
      <c r="AE295" s="78"/>
      <c r="AF295" s="78"/>
      <c r="AG295" s="27"/>
      <c r="AH295" s="27"/>
      <c r="AI295" s="27"/>
      <c r="AJ295" s="27"/>
      <c r="AK295" s="27"/>
      <c r="AL295" s="78"/>
      <c r="AM295" s="19">
        <f t="shared" si="4"/>
        <v>10000000</v>
      </c>
      <c r="AN295" s="61" t="s">
        <v>597</v>
      </c>
      <c r="AO295" s="56"/>
      <c r="AP295" s="56"/>
      <c r="AQ295" s="56"/>
      <c r="AR295" s="56"/>
    </row>
    <row r="296" spans="1:44" ht="39.950000000000003" customHeight="1" x14ac:dyDescent="0.25">
      <c r="A296" s="97">
        <v>3</v>
      </c>
      <c r="B296" s="184" t="s">
        <v>1486</v>
      </c>
      <c r="C296" s="31" t="s">
        <v>1603</v>
      </c>
      <c r="D296" s="31" t="s">
        <v>193</v>
      </c>
      <c r="E296" s="34">
        <v>45</v>
      </c>
      <c r="F296" s="31" t="s">
        <v>477</v>
      </c>
      <c r="G296" s="34">
        <v>4502</v>
      </c>
      <c r="H296" s="52" t="s">
        <v>1258</v>
      </c>
      <c r="I296" s="74" t="s">
        <v>1259</v>
      </c>
      <c r="J296" s="52" t="s">
        <v>1260</v>
      </c>
      <c r="K296" s="74" t="s">
        <v>1261</v>
      </c>
      <c r="L296" s="52" t="s">
        <v>1262</v>
      </c>
      <c r="M296" s="52" t="s">
        <v>53</v>
      </c>
      <c r="N296" s="11" t="s">
        <v>1604</v>
      </c>
      <c r="O296" s="30"/>
      <c r="P296" s="32"/>
      <c r="Q296" s="27"/>
      <c r="R296" s="27"/>
      <c r="S296" s="27"/>
      <c r="T296" s="27"/>
      <c r="U296" s="27"/>
      <c r="V296" s="27"/>
      <c r="W296" s="27"/>
      <c r="X296" s="27"/>
      <c r="Y296" s="27"/>
      <c r="Z296" s="27"/>
      <c r="AA296" s="27"/>
      <c r="AB296" s="78"/>
      <c r="AC296" s="78"/>
      <c r="AD296" s="78"/>
      <c r="AE296" s="78"/>
      <c r="AF296" s="78"/>
      <c r="AG296" s="27"/>
      <c r="AH296" s="27"/>
      <c r="AI296" s="27"/>
      <c r="AJ296" s="27"/>
      <c r="AK296" s="27"/>
      <c r="AL296" s="78"/>
      <c r="AM296" s="19">
        <f t="shared" si="4"/>
        <v>0</v>
      </c>
      <c r="AN296" s="61" t="s">
        <v>597</v>
      </c>
      <c r="AO296" s="56"/>
      <c r="AP296" s="56"/>
      <c r="AQ296" s="56"/>
      <c r="AR296" s="56"/>
    </row>
    <row r="297" spans="1:44" ht="39.950000000000003" customHeight="1" x14ac:dyDescent="0.25">
      <c r="A297" s="97">
        <v>3</v>
      </c>
      <c r="B297" s="184" t="s">
        <v>1486</v>
      </c>
      <c r="C297" s="31" t="s">
        <v>1605</v>
      </c>
      <c r="D297" s="31" t="s">
        <v>193</v>
      </c>
      <c r="E297" s="34">
        <v>45</v>
      </c>
      <c r="F297" s="31" t="s">
        <v>477</v>
      </c>
      <c r="G297" s="34">
        <v>4502</v>
      </c>
      <c r="H297" s="52" t="s">
        <v>1258</v>
      </c>
      <c r="I297" s="74" t="s">
        <v>1259</v>
      </c>
      <c r="J297" s="52" t="s">
        <v>1260</v>
      </c>
      <c r="K297" s="74" t="s">
        <v>1606</v>
      </c>
      <c r="L297" s="52" t="s">
        <v>1607</v>
      </c>
      <c r="M297" s="52" t="s">
        <v>53</v>
      </c>
      <c r="N297" s="11" t="s">
        <v>1608</v>
      </c>
      <c r="O297" s="30"/>
      <c r="P297" s="32"/>
      <c r="Q297" s="27"/>
      <c r="R297" s="27"/>
      <c r="S297" s="27"/>
      <c r="T297" s="27"/>
      <c r="U297" s="27"/>
      <c r="V297" s="27"/>
      <c r="W297" s="27"/>
      <c r="X297" s="27"/>
      <c r="Y297" s="27"/>
      <c r="Z297" s="27"/>
      <c r="AA297" s="27"/>
      <c r="AB297" s="78"/>
      <c r="AC297" s="78"/>
      <c r="AD297" s="78"/>
      <c r="AE297" s="78"/>
      <c r="AF297" s="78"/>
      <c r="AG297" s="27"/>
      <c r="AH297" s="27"/>
      <c r="AI297" s="27"/>
      <c r="AJ297" s="27"/>
      <c r="AK297" s="27"/>
      <c r="AL297" s="78"/>
      <c r="AM297" s="19">
        <f t="shared" si="4"/>
        <v>0</v>
      </c>
      <c r="AN297" s="61" t="s">
        <v>690</v>
      </c>
      <c r="AO297" s="56"/>
      <c r="AP297" s="56"/>
      <c r="AQ297" s="56"/>
      <c r="AR297" s="56"/>
    </row>
    <row r="298" spans="1:44" ht="39.950000000000003" customHeight="1" x14ac:dyDescent="0.25">
      <c r="A298" s="97">
        <v>3</v>
      </c>
      <c r="B298" s="184" t="s">
        <v>1486</v>
      </c>
      <c r="C298" s="31" t="s">
        <v>1609</v>
      </c>
      <c r="D298" s="31" t="s">
        <v>193</v>
      </c>
      <c r="E298" s="34">
        <v>45</v>
      </c>
      <c r="F298" s="31" t="s">
        <v>477</v>
      </c>
      <c r="G298" s="34">
        <v>4502</v>
      </c>
      <c r="H298" s="52" t="s">
        <v>1258</v>
      </c>
      <c r="I298" s="74" t="s">
        <v>1259</v>
      </c>
      <c r="J298" s="52" t="s">
        <v>1260</v>
      </c>
      <c r="K298" s="74" t="s">
        <v>1261</v>
      </c>
      <c r="L298" s="52" t="s">
        <v>1262</v>
      </c>
      <c r="M298" s="52" t="s">
        <v>53</v>
      </c>
      <c r="N298" s="11" t="s">
        <v>1610</v>
      </c>
      <c r="O298" s="30"/>
      <c r="P298" s="32"/>
      <c r="Q298" s="27"/>
      <c r="R298" s="27"/>
      <c r="S298" s="27"/>
      <c r="T298" s="27"/>
      <c r="U298" s="27"/>
      <c r="V298" s="27"/>
      <c r="W298" s="27"/>
      <c r="X298" s="27"/>
      <c r="Y298" s="27"/>
      <c r="Z298" s="27"/>
      <c r="AA298" s="27"/>
      <c r="AB298" s="78"/>
      <c r="AC298" s="78"/>
      <c r="AD298" s="78"/>
      <c r="AE298" s="78"/>
      <c r="AF298" s="78"/>
      <c r="AG298" s="27"/>
      <c r="AH298" s="27"/>
      <c r="AI298" s="27"/>
      <c r="AJ298" s="27"/>
      <c r="AK298" s="27"/>
      <c r="AL298" s="78"/>
      <c r="AM298" s="19">
        <f t="shared" si="4"/>
        <v>0</v>
      </c>
      <c r="AN298" s="61" t="s">
        <v>690</v>
      </c>
      <c r="AO298" s="56"/>
      <c r="AP298" s="56"/>
      <c r="AQ298" s="56"/>
      <c r="AR298" s="56"/>
    </row>
    <row r="299" spans="1:44" ht="39.950000000000003" customHeight="1" x14ac:dyDescent="0.25">
      <c r="A299" s="97">
        <v>3</v>
      </c>
      <c r="B299" s="184" t="s">
        <v>1486</v>
      </c>
      <c r="C299" s="31" t="s">
        <v>1611</v>
      </c>
      <c r="D299" s="31" t="s">
        <v>193</v>
      </c>
      <c r="E299" s="34">
        <v>45</v>
      </c>
      <c r="F299" s="31" t="s">
        <v>477</v>
      </c>
      <c r="G299" s="34">
        <v>4502</v>
      </c>
      <c r="H299" s="52" t="s">
        <v>1258</v>
      </c>
      <c r="I299" s="74" t="s">
        <v>1259</v>
      </c>
      <c r="J299" s="52" t="s">
        <v>1260</v>
      </c>
      <c r="K299" s="74" t="s">
        <v>1593</v>
      </c>
      <c r="L299" s="52" t="s">
        <v>1594</v>
      </c>
      <c r="M299" s="52" t="s">
        <v>53</v>
      </c>
      <c r="N299" s="11" t="s">
        <v>1612</v>
      </c>
      <c r="O299" s="30"/>
      <c r="P299" s="32"/>
      <c r="Q299" s="27"/>
      <c r="R299" s="27"/>
      <c r="S299" s="27"/>
      <c r="T299" s="27"/>
      <c r="U299" s="27"/>
      <c r="V299" s="27"/>
      <c r="W299" s="27"/>
      <c r="X299" s="27"/>
      <c r="Y299" s="27"/>
      <c r="Z299" s="27"/>
      <c r="AA299" s="27"/>
      <c r="AB299" s="78"/>
      <c r="AC299" s="78"/>
      <c r="AD299" s="78"/>
      <c r="AE299" s="78"/>
      <c r="AF299" s="78"/>
      <c r="AG299" s="27"/>
      <c r="AH299" s="27"/>
      <c r="AI299" s="27"/>
      <c r="AJ299" s="27"/>
      <c r="AK299" s="27"/>
      <c r="AL299" s="78"/>
      <c r="AM299" s="19">
        <f t="shared" si="4"/>
        <v>0</v>
      </c>
      <c r="AN299" s="61" t="s">
        <v>690</v>
      </c>
      <c r="AO299" s="56"/>
      <c r="AP299" s="56"/>
      <c r="AQ299" s="56"/>
      <c r="AR299" s="56"/>
    </row>
    <row r="300" spans="1:44" ht="39.950000000000003" customHeight="1" x14ac:dyDescent="0.25">
      <c r="A300" s="97">
        <v>3</v>
      </c>
      <c r="B300" s="184" t="s">
        <v>1486</v>
      </c>
      <c r="C300" s="196" t="s">
        <v>1613</v>
      </c>
      <c r="D300" s="31" t="s">
        <v>193</v>
      </c>
      <c r="E300" s="34">
        <v>45</v>
      </c>
      <c r="F300" s="31" t="s">
        <v>477</v>
      </c>
      <c r="G300" s="34">
        <v>4502</v>
      </c>
      <c r="H300" s="52" t="s">
        <v>1614</v>
      </c>
      <c r="I300" s="74" t="s">
        <v>1615</v>
      </c>
      <c r="J300" s="52" t="s">
        <v>1616</v>
      </c>
      <c r="K300" s="74" t="s">
        <v>1617</v>
      </c>
      <c r="L300" s="52" t="s">
        <v>1618</v>
      </c>
      <c r="M300" s="52" t="s">
        <v>53</v>
      </c>
      <c r="N300" s="11" t="s">
        <v>1619</v>
      </c>
      <c r="O300" s="101"/>
      <c r="P300" s="102"/>
      <c r="Q300" s="27"/>
      <c r="R300" s="27"/>
      <c r="S300" s="27"/>
      <c r="T300" s="27"/>
      <c r="U300" s="27"/>
      <c r="V300" s="27"/>
      <c r="W300" s="27"/>
      <c r="X300" s="27"/>
      <c r="Y300" s="27"/>
      <c r="Z300" s="27"/>
      <c r="AA300" s="27"/>
      <c r="AB300" s="78"/>
      <c r="AC300" s="78"/>
      <c r="AD300" s="78"/>
      <c r="AE300" s="78"/>
      <c r="AF300" s="78"/>
      <c r="AG300" s="27"/>
      <c r="AH300" s="27"/>
      <c r="AI300" s="27"/>
      <c r="AJ300" s="27"/>
      <c r="AK300" s="27"/>
      <c r="AL300" s="78"/>
      <c r="AM300" s="19">
        <f t="shared" si="4"/>
        <v>0</v>
      </c>
      <c r="AN300" s="61" t="s">
        <v>690</v>
      </c>
      <c r="AO300" s="217"/>
      <c r="AP300" s="56"/>
      <c r="AQ300" s="56"/>
      <c r="AR300" s="56"/>
    </row>
    <row r="301" spans="1:44" ht="39.950000000000003" customHeight="1" x14ac:dyDescent="0.25">
      <c r="A301" s="97">
        <v>3</v>
      </c>
      <c r="B301" s="184" t="s">
        <v>1486</v>
      </c>
      <c r="C301" s="196" t="s">
        <v>1620</v>
      </c>
      <c r="D301" s="31" t="s">
        <v>193</v>
      </c>
      <c r="E301" s="34">
        <v>45</v>
      </c>
      <c r="F301" s="31" t="s">
        <v>477</v>
      </c>
      <c r="G301" s="34">
        <v>4502</v>
      </c>
      <c r="H301" s="52" t="s">
        <v>343</v>
      </c>
      <c r="I301" s="74" t="s">
        <v>478</v>
      </c>
      <c r="J301" s="52" t="s">
        <v>479</v>
      </c>
      <c r="K301" s="74" t="s">
        <v>1621</v>
      </c>
      <c r="L301" s="52" t="s">
        <v>1622</v>
      </c>
      <c r="M301" s="52" t="s">
        <v>53</v>
      </c>
      <c r="N301" s="11" t="s">
        <v>1623</v>
      </c>
      <c r="O301" s="30"/>
      <c r="P301" s="32"/>
      <c r="Q301" s="27"/>
      <c r="R301" s="27"/>
      <c r="S301" s="27"/>
      <c r="T301" s="27"/>
      <c r="U301" s="27"/>
      <c r="V301" s="27"/>
      <c r="W301" s="27"/>
      <c r="X301" s="27"/>
      <c r="Y301" s="27"/>
      <c r="Z301" s="27"/>
      <c r="AA301" s="27"/>
      <c r="AB301" s="78"/>
      <c r="AC301" s="78"/>
      <c r="AD301" s="78"/>
      <c r="AE301" s="78"/>
      <c r="AF301" s="78"/>
      <c r="AG301" s="27"/>
      <c r="AH301" s="27"/>
      <c r="AI301" s="27"/>
      <c r="AJ301" s="27"/>
      <c r="AK301" s="27"/>
      <c r="AL301" s="78"/>
      <c r="AM301" s="19">
        <f t="shared" si="4"/>
        <v>0</v>
      </c>
      <c r="AN301" s="61" t="s">
        <v>690</v>
      </c>
      <c r="AO301" s="100"/>
      <c r="AP301" s="56"/>
      <c r="AQ301" s="56"/>
      <c r="AR301" s="56"/>
    </row>
    <row r="302" spans="1:44" ht="39.950000000000003" customHeight="1" x14ac:dyDescent="0.25">
      <c r="A302" s="97">
        <v>3</v>
      </c>
      <c r="B302" s="184" t="s">
        <v>1486</v>
      </c>
      <c r="C302" s="31" t="s">
        <v>1624</v>
      </c>
      <c r="D302" s="31" t="s">
        <v>193</v>
      </c>
      <c r="E302" s="34">
        <v>45</v>
      </c>
      <c r="F302" s="31" t="s">
        <v>195</v>
      </c>
      <c r="G302" s="34">
        <v>4599</v>
      </c>
      <c r="H302" s="52" t="s">
        <v>395</v>
      </c>
      <c r="I302" s="74" t="s">
        <v>1625</v>
      </c>
      <c r="J302" s="52" t="s">
        <v>397</v>
      </c>
      <c r="K302" s="74" t="s">
        <v>1626</v>
      </c>
      <c r="L302" s="52" t="s">
        <v>1627</v>
      </c>
      <c r="M302" s="52" t="s">
        <v>53</v>
      </c>
      <c r="N302" s="52" t="s">
        <v>1624</v>
      </c>
      <c r="O302" s="71" t="s">
        <v>1628</v>
      </c>
      <c r="P302" s="72" t="s">
        <v>1629</v>
      </c>
      <c r="Q302" s="27"/>
      <c r="R302" s="27"/>
      <c r="S302" s="27"/>
      <c r="T302" s="27"/>
      <c r="U302" s="27"/>
      <c r="V302" s="27"/>
      <c r="W302" s="27"/>
      <c r="X302" s="27"/>
      <c r="Y302" s="27"/>
      <c r="Z302" s="27"/>
      <c r="AA302" s="27"/>
      <c r="AB302" s="78"/>
      <c r="AC302" s="78"/>
      <c r="AD302" s="78"/>
      <c r="AE302" s="78"/>
      <c r="AF302" s="78"/>
      <c r="AG302" s="27"/>
      <c r="AH302" s="27"/>
      <c r="AI302" s="27"/>
      <c r="AJ302" s="27"/>
      <c r="AK302" s="27"/>
      <c r="AL302" s="78"/>
      <c r="AM302" s="19">
        <f t="shared" si="4"/>
        <v>0</v>
      </c>
      <c r="AN302" s="61" t="s">
        <v>1630</v>
      </c>
      <c r="AO302" s="56"/>
      <c r="AP302" s="56"/>
      <c r="AQ302" s="56"/>
      <c r="AR302" s="56"/>
    </row>
    <row r="303" spans="1:44" ht="39.950000000000003" customHeight="1" x14ac:dyDescent="0.25">
      <c r="A303" s="97">
        <v>3</v>
      </c>
      <c r="B303" s="184" t="s">
        <v>1486</v>
      </c>
      <c r="C303" s="31" t="s">
        <v>1631</v>
      </c>
      <c r="D303" s="31" t="s">
        <v>193</v>
      </c>
      <c r="E303" s="34">
        <v>45</v>
      </c>
      <c r="F303" s="31" t="s">
        <v>195</v>
      </c>
      <c r="G303" s="34">
        <v>4599</v>
      </c>
      <c r="H303" s="52" t="s">
        <v>1632</v>
      </c>
      <c r="I303" s="74" t="s">
        <v>1633</v>
      </c>
      <c r="J303" s="52" t="s">
        <v>1634</v>
      </c>
      <c r="K303" s="74" t="s">
        <v>1635</v>
      </c>
      <c r="L303" s="52" t="s">
        <v>1636</v>
      </c>
      <c r="M303" s="52" t="s">
        <v>53</v>
      </c>
      <c r="N303" s="52" t="s">
        <v>1631</v>
      </c>
      <c r="O303" s="101" t="s">
        <v>1637</v>
      </c>
      <c r="P303" s="102" t="s">
        <v>1638</v>
      </c>
      <c r="Q303" s="27"/>
      <c r="R303" s="27"/>
      <c r="S303" s="27"/>
      <c r="T303" s="27"/>
      <c r="U303" s="27"/>
      <c r="V303" s="27"/>
      <c r="W303" s="27"/>
      <c r="X303" s="27"/>
      <c r="Y303" s="27"/>
      <c r="Z303" s="27"/>
      <c r="AA303" s="27"/>
      <c r="AB303" s="78"/>
      <c r="AC303" s="78"/>
      <c r="AD303" s="78"/>
      <c r="AE303" s="78"/>
      <c r="AF303" s="78"/>
      <c r="AG303" s="27"/>
      <c r="AH303" s="27"/>
      <c r="AI303" s="27"/>
      <c r="AJ303" s="27"/>
      <c r="AK303" s="27"/>
      <c r="AL303" s="78"/>
      <c r="AM303" s="19">
        <f t="shared" si="4"/>
        <v>0</v>
      </c>
      <c r="AN303" s="61" t="s">
        <v>1630</v>
      </c>
      <c r="AO303" s="56"/>
      <c r="AP303" s="56"/>
      <c r="AQ303" s="56"/>
      <c r="AR303" s="56"/>
    </row>
    <row r="304" spans="1:44" ht="39.950000000000003" customHeight="1" x14ac:dyDescent="0.25">
      <c r="A304" s="97">
        <v>3</v>
      </c>
      <c r="B304" s="184" t="s">
        <v>1486</v>
      </c>
      <c r="C304" s="31" t="s">
        <v>1639</v>
      </c>
      <c r="D304" s="31" t="s">
        <v>193</v>
      </c>
      <c r="E304" s="34">
        <v>45</v>
      </c>
      <c r="F304" s="31" t="s">
        <v>195</v>
      </c>
      <c r="G304" s="34">
        <v>4599</v>
      </c>
      <c r="H304" s="52" t="s">
        <v>1632</v>
      </c>
      <c r="I304" s="74" t="s">
        <v>1633</v>
      </c>
      <c r="J304" s="52" t="s">
        <v>1634</v>
      </c>
      <c r="K304" s="74" t="s">
        <v>1635</v>
      </c>
      <c r="L304" s="52" t="s">
        <v>1636</v>
      </c>
      <c r="M304" s="52" t="s">
        <v>53</v>
      </c>
      <c r="N304" s="52" t="s">
        <v>1639</v>
      </c>
      <c r="O304" s="101"/>
      <c r="P304" s="102"/>
      <c r="Q304" s="27"/>
      <c r="R304" s="27"/>
      <c r="S304" s="27"/>
      <c r="T304" s="27"/>
      <c r="U304" s="27"/>
      <c r="V304" s="27"/>
      <c r="W304" s="27"/>
      <c r="X304" s="27"/>
      <c r="Y304" s="27"/>
      <c r="Z304" s="27"/>
      <c r="AA304" s="27"/>
      <c r="AB304" s="78"/>
      <c r="AC304" s="78"/>
      <c r="AD304" s="78"/>
      <c r="AE304" s="78"/>
      <c r="AF304" s="78"/>
      <c r="AG304" s="27"/>
      <c r="AH304" s="27"/>
      <c r="AI304" s="27"/>
      <c r="AJ304" s="27"/>
      <c r="AK304" s="27"/>
      <c r="AL304" s="78"/>
      <c r="AM304" s="19">
        <f t="shared" si="4"/>
        <v>0</v>
      </c>
      <c r="AN304" s="61" t="s">
        <v>1630</v>
      </c>
      <c r="AO304" s="56"/>
      <c r="AP304" s="56"/>
      <c r="AQ304" s="56"/>
      <c r="AR304" s="56"/>
    </row>
    <row r="305" spans="1:44" ht="39.950000000000003" customHeight="1" x14ac:dyDescent="0.25">
      <c r="A305" s="97">
        <v>3</v>
      </c>
      <c r="B305" s="184" t="s">
        <v>1486</v>
      </c>
      <c r="C305" s="31" t="s">
        <v>1640</v>
      </c>
      <c r="D305" s="31" t="s">
        <v>193</v>
      </c>
      <c r="E305" s="34">
        <v>45</v>
      </c>
      <c r="F305" s="31" t="s">
        <v>195</v>
      </c>
      <c r="G305" s="34">
        <v>4599</v>
      </c>
      <c r="H305" s="52" t="s">
        <v>1632</v>
      </c>
      <c r="I305" s="74" t="s">
        <v>1633</v>
      </c>
      <c r="J305" s="52" t="s">
        <v>1634</v>
      </c>
      <c r="K305" s="74" t="s">
        <v>1635</v>
      </c>
      <c r="L305" s="52" t="s">
        <v>1636</v>
      </c>
      <c r="M305" s="52" t="s">
        <v>53</v>
      </c>
      <c r="N305" s="52" t="s">
        <v>1640</v>
      </c>
      <c r="O305" s="101" t="s">
        <v>1637</v>
      </c>
      <c r="P305" s="102" t="s">
        <v>1638</v>
      </c>
      <c r="Q305" s="27"/>
      <c r="R305" s="27"/>
      <c r="S305" s="27"/>
      <c r="T305" s="27"/>
      <c r="U305" s="27"/>
      <c r="V305" s="27"/>
      <c r="W305" s="27"/>
      <c r="X305" s="27"/>
      <c r="Y305" s="27"/>
      <c r="Z305" s="27"/>
      <c r="AA305" s="27"/>
      <c r="AB305" s="78"/>
      <c r="AC305" s="78"/>
      <c r="AD305" s="78"/>
      <c r="AE305" s="78"/>
      <c r="AF305" s="78"/>
      <c r="AG305" s="27"/>
      <c r="AH305" s="27"/>
      <c r="AI305" s="27"/>
      <c r="AJ305" s="27"/>
      <c r="AK305" s="27"/>
      <c r="AL305" s="78"/>
      <c r="AM305" s="19">
        <f t="shared" si="4"/>
        <v>0</v>
      </c>
      <c r="AN305" s="61" t="s">
        <v>1630</v>
      </c>
      <c r="AO305" s="56"/>
      <c r="AP305" s="56"/>
      <c r="AQ305" s="56"/>
      <c r="AR305" s="56"/>
    </row>
    <row r="306" spans="1:44" ht="39.950000000000003" customHeight="1" x14ac:dyDescent="0.25">
      <c r="A306" s="97">
        <v>3</v>
      </c>
      <c r="B306" s="184" t="s">
        <v>1486</v>
      </c>
      <c r="C306" s="31" t="s">
        <v>1641</v>
      </c>
      <c r="D306" s="31" t="s">
        <v>193</v>
      </c>
      <c r="E306" s="34">
        <v>45</v>
      </c>
      <c r="F306" s="31" t="s">
        <v>195</v>
      </c>
      <c r="G306" s="34">
        <v>4599</v>
      </c>
      <c r="H306" s="52" t="s">
        <v>1632</v>
      </c>
      <c r="I306" s="74" t="s">
        <v>1633</v>
      </c>
      <c r="J306" s="52" t="s">
        <v>1634</v>
      </c>
      <c r="K306" s="74" t="s">
        <v>1635</v>
      </c>
      <c r="L306" s="52" t="s">
        <v>1636</v>
      </c>
      <c r="M306" s="52" t="s">
        <v>53</v>
      </c>
      <c r="N306" s="52" t="s">
        <v>1641</v>
      </c>
      <c r="O306" s="30"/>
      <c r="P306" s="32"/>
      <c r="Q306" s="27"/>
      <c r="R306" s="27"/>
      <c r="S306" s="27"/>
      <c r="T306" s="27"/>
      <c r="U306" s="27"/>
      <c r="V306" s="27"/>
      <c r="W306" s="27"/>
      <c r="X306" s="27"/>
      <c r="Y306" s="27"/>
      <c r="Z306" s="27"/>
      <c r="AA306" s="27"/>
      <c r="AB306" s="78"/>
      <c r="AC306" s="78"/>
      <c r="AD306" s="78"/>
      <c r="AE306" s="78"/>
      <c r="AF306" s="78"/>
      <c r="AG306" s="27"/>
      <c r="AH306" s="27"/>
      <c r="AI306" s="27"/>
      <c r="AJ306" s="27"/>
      <c r="AK306" s="27"/>
      <c r="AL306" s="78"/>
      <c r="AM306" s="19">
        <f t="shared" si="4"/>
        <v>0</v>
      </c>
      <c r="AN306" s="61" t="s">
        <v>1630</v>
      </c>
      <c r="AO306" s="56"/>
      <c r="AP306" s="56"/>
      <c r="AQ306" s="56"/>
      <c r="AR306" s="56"/>
    </row>
    <row r="307" spans="1:44" ht="39.950000000000003" customHeight="1" x14ac:dyDescent="0.25">
      <c r="A307" s="97">
        <v>3</v>
      </c>
      <c r="B307" s="184" t="s">
        <v>1486</v>
      </c>
      <c r="C307" s="31" t="s">
        <v>1642</v>
      </c>
      <c r="D307" s="31" t="s">
        <v>193</v>
      </c>
      <c r="E307" s="34">
        <v>45</v>
      </c>
      <c r="F307" s="31" t="s">
        <v>195</v>
      </c>
      <c r="G307" s="34">
        <v>4599</v>
      </c>
      <c r="H307" s="52" t="s">
        <v>1643</v>
      </c>
      <c r="I307" s="74" t="s">
        <v>1644</v>
      </c>
      <c r="J307" s="52" t="s">
        <v>1645</v>
      </c>
      <c r="K307" s="74" t="s">
        <v>1646</v>
      </c>
      <c r="L307" s="52" t="s">
        <v>1647</v>
      </c>
      <c r="M307" s="52" t="s">
        <v>53</v>
      </c>
      <c r="N307" s="52" t="s">
        <v>1642</v>
      </c>
      <c r="O307" s="71" t="s">
        <v>1648</v>
      </c>
      <c r="P307" s="72" t="s">
        <v>1649</v>
      </c>
      <c r="Q307" s="27"/>
      <c r="R307" s="27"/>
      <c r="S307" s="27"/>
      <c r="T307" s="27"/>
      <c r="U307" s="27"/>
      <c r="V307" s="27"/>
      <c r="W307" s="27"/>
      <c r="X307" s="27"/>
      <c r="Y307" s="27"/>
      <c r="Z307" s="27"/>
      <c r="AA307" s="27"/>
      <c r="AB307" s="78"/>
      <c r="AC307" s="78"/>
      <c r="AD307" s="78"/>
      <c r="AE307" s="78"/>
      <c r="AF307" s="78"/>
      <c r="AG307" s="27"/>
      <c r="AH307" s="27"/>
      <c r="AI307" s="27"/>
      <c r="AJ307" s="27"/>
      <c r="AK307" s="27"/>
      <c r="AL307" s="78"/>
      <c r="AM307" s="19">
        <f t="shared" si="4"/>
        <v>0</v>
      </c>
      <c r="AN307" s="61" t="s">
        <v>1630</v>
      </c>
      <c r="AO307" s="56"/>
      <c r="AP307" s="56"/>
      <c r="AQ307" s="56"/>
      <c r="AR307" s="56"/>
    </row>
    <row r="308" spans="1:44" ht="39.950000000000003" customHeight="1" x14ac:dyDescent="0.25">
      <c r="A308" s="97">
        <v>3</v>
      </c>
      <c r="B308" s="184" t="s">
        <v>1486</v>
      </c>
      <c r="C308" s="31" t="s">
        <v>1650</v>
      </c>
      <c r="D308" s="31" t="s">
        <v>193</v>
      </c>
      <c r="E308" s="34">
        <v>45</v>
      </c>
      <c r="F308" s="31" t="s">
        <v>195</v>
      </c>
      <c r="G308" s="34">
        <v>4599</v>
      </c>
      <c r="H308" s="52" t="s">
        <v>1651</v>
      </c>
      <c r="I308" s="74" t="s">
        <v>1652</v>
      </c>
      <c r="J308" s="52" t="s">
        <v>1653</v>
      </c>
      <c r="K308" s="74" t="s">
        <v>1654</v>
      </c>
      <c r="L308" s="52" t="s">
        <v>1655</v>
      </c>
      <c r="M308" s="52" t="s">
        <v>1656</v>
      </c>
      <c r="N308" s="52" t="s">
        <v>1650</v>
      </c>
      <c r="O308" s="71" t="s">
        <v>1657</v>
      </c>
      <c r="P308" s="72" t="s">
        <v>1658</v>
      </c>
      <c r="Q308" s="27"/>
      <c r="R308" s="27"/>
      <c r="S308" s="27"/>
      <c r="T308" s="27"/>
      <c r="U308" s="27"/>
      <c r="V308" s="27"/>
      <c r="W308" s="27"/>
      <c r="X308" s="27"/>
      <c r="Y308" s="27"/>
      <c r="Z308" s="27"/>
      <c r="AA308" s="27"/>
      <c r="AB308" s="78"/>
      <c r="AC308" s="78"/>
      <c r="AD308" s="78"/>
      <c r="AE308" s="78"/>
      <c r="AF308" s="78"/>
      <c r="AG308" s="27"/>
      <c r="AH308" s="27"/>
      <c r="AI308" s="27"/>
      <c r="AJ308" s="27"/>
      <c r="AK308" s="27"/>
      <c r="AL308" s="78"/>
      <c r="AM308" s="19">
        <f t="shared" si="4"/>
        <v>0</v>
      </c>
      <c r="AN308" s="61" t="s">
        <v>1659</v>
      </c>
      <c r="AO308" s="56"/>
      <c r="AP308" s="56"/>
      <c r="AQ308" s="56"/>
      <c r="AR308" s="56"/>
    </row>
    <row r="309" spans="1:44" ht="39.950000000000003" customHeight="1" x14ac:dyDescent="0.25">
      <c r="A309" s="97">
        <v>3</v>
      </c>
      <c r="B309" s="184" t="s">
        <v>1486</v>
      </c>
      <c r="C309" s="31" t="s">
        <v>1660</v>
      </c>
      <c r="D309" s="31" t="s">
        <v>193</v>
      </c>
      <c r="E309" s="34">
        <v>45</v>
      </c>
      <c r="F309" s="31" t="s">
        <v>195</v>
      </c>
      <c r="G309" s="34">
        <v>4599</v>
      </c>
      <c r="H309" s="52" t="s">
        <v>1651</v>
      </c>
      <c r="I309" s="74" t="s">
        <v>1652</v>
      </c>
      <c r="J309" s="52" t="s">
        <v>1653</v>
      </c>
      <c r="K309" s="74" t="s">
        <v>1654</v>
      </c>
      <c r="L309" s="52" t="s">
        <v>1655</v>
      </c>
      <c r="M309" s="52" t="s">
        <v>1656</v>
      </c>
      <c r="N309" s="52" t="s">
        <v>1661</v>
      </c>
      <c r="O309" s="68" t="s">
        <v>1662</v>
      </c>
      <c r="P309" s="72" t="s">
        <v>1663</v>
      </c>
      <c r="Q309" s="27"/>
      <c r="R309" s="27"/>
      <c r="S309" s="27"/>
      <c r="T309" s="27"/>
      <c r="U309" s="27"/>
      <c r="V309" s="27"/>
      <c r="W309" s="27"/>
      <c r="X309" s="27"/>
      <c r="Y309" s="27"/>
      <c r="Z309" s="27"/>
      <c r="AA309" s="27"/>
      <c r="AB309" s="78"/>
      <c r="AC309" s="78"/>
      <c r="AD309" s="78"/>
      <c r="AE309" s="78"/>
      <c r="AF309" s="78"/>
      <c r="AG309" s="27"/>
      <c r="AH309" s="27"/>
      <c r="AI309" s="27"/>
      <c r="AJ309" s="27"/>
      <c r="AK309" s="27"/>
      <c r="AL309" s="78"/>
      <c r="AM309" s="19">
        <f t="shared" si="4"/>
        <v>0</v>
      </c>
      <c r="AN309" s="61" t="s">
        <v>1659</v>
      </c>
      <c r="AO309" s="56"/>
      <c r="AP309" s="56"/>
      <c r="AQ309" s="56"/>
      <c r="AR309" s="56"/>
    </row>
    <row r="310" spans="1:44" ht="39.950000000000003" customHeight="1" x14ac:dyDescent="0.25">
      <c r="A310" s="97"/>
      <c r="B310" s="184" t="s">
        <v>1486</v>
      </c>
      <c r="C310" s="149" t="s">
        <v>192</v>
      </c>
      <c r="D310" s="31" t="s">
        <v>193</v>
      </c>
      <c r="E310" s="34">
        <v>45</v>
      </c>
      <c r="F310" s="31" t="s">
        <v>195</v>
      </c>
      <c r="G310" s="34">
        <v>4599</v>
      </c>
      <c r="H310" s="35" t="s">
        <v>353</v>
      </c>
      <c r="I310" s="11" t="s">
        <v>1664</v>
      </c>
      <c r="J310" s="52" t="s">
        <v>1665</v>
      </c>
      <c r="K310" s="74" t="s">
        <v>1666</v>
      </c>
      <c r="L310" s="35" t="s">
        <v>353</v>
      </c>
      <c r="M310" s="52" t="s">
        <v>53</v>
      </c>
      <c r="N310" s="52" t="s">
        <v>1667</v>
      </c>
      <c r="O310" s="68" t="s">
        <v>1668</v>
      </c>
      <c r="P310" s="102" t="s">
        <v>1669</v>
      </c>
      <c r="Q310" s="27"/>
      <c r="R310" s="27"/>
      <c r="S310" s="27"/>
      <c r="T310" s="27"/>
      <c r="U310" s="27"/>
      <c r="V310" s="27"/>
      <c r="W310" s="27"/>
      <c r="X310" s="160"/>
      <c r="Y310" s="27"/>
      <c r="Z310" s="27"/>
      <c r="AA310" s="27"/>
      <c r="AB310" s="78"/>
      <c r="AC310" s="78"/>
      <c r="AD310" s="78"/>
      <c r="AE310" s="78"/>
      <c r="AF310" s="78"/>
      <c r="AG310" s="27"/>
      <c r="AH310" s="27"/>
      <c r="AI310" s="27"/>
      <c r="AJ310" s="27"/>
      <c r="AK310" s="27"/>
      <c r="AL310" s="78"/>
      <c r="AM310" s="19">
        <f t="shared" si="4"/>
        <v>0</v>
      </c>
      <c r="AN310" s="61" t="s">
        <v>1670</v>
      </c>
      <c r="AO310" s="56"/>
      <c r="AP310" s="56"/>
      <c r="AQ310" s="56"/>
      <c r="AR310" s="56"/>
    </row>
    <row r="311" spans="1:44" ht="39.950000000000003" customHeight="1" x14ac:dyDescent="0.25">
      <c r="A311" s="97">
        <v>3</v>
      </c>
      <c r="B311" s="184" t="s">
        <v>1486</v>
      </c>
      <c r="C311" s="31" t="s">
        <v>1671</v>
      </c>
      <c r="D311" s="31" t="s">
        <v>193</v>
      </c>
      <c r="E311" s="34">
        <v>45</v>
      </c>
      <c r="F311" s="31" t="s">
        <v>195</v>
      </c>
      <c r="G311" s="34">
        <v>4599</v>
      </c>
      <c r="H311" s="52" t="s">
        <v>343</v>
      </c>
      <c r="I311" s="74" t="s">
        <v>1026</v>
      </c>
      <c r="J311" s="52" t="s">
        <v>1027</v>
      </c>
      <c r="K311" s="74" t="s">
        <v>1672</v>
      </c>
      <c r="L311" s="52" t="s">
        <v>1673</v>
      </c>
      <c r="M311" s="52" t="s">
        <v>53</v>
      </c>
      <c r="N311" s="52" t="s">
        <v>1671</v>
      </c>
      <c r="O311" s="71" t="s">
        <v>1674</v>
      </c>
      <c r="P311" s="72" t="s">
        <v>1675</v>
      </c>
      <c r="Q311" s="27"/>
      <c r="R311" s="27"/>
      <c r="S311" s="27"/>
      <c r="T311" s="27"/>
      <c r="U311" s="27"/>
      <c r="V311" s="27"/>
      <c r="W311" s="27"/>
      <c r="X311" s="27"/>
      <c r="Y311" s="27"/>
      <c r="Z311" s="27"/>
      <c r="AA311" s="27"/>
      <c r="AB311" s="78"/>
      <c r="AC311" s="78"/>
      <c r="AD311" s="78"/>
      <c r="AE311" s="78"/>
      <c r="AF311" s="78"/>
      <c r="AG311" s="27"/>
      <c r="AH311" s="27"/>
      <c r="AI311" s="27"/>
      <c r="AJ311" s="27"/>
      <c r="AK311" s="27"/>
      <c r="AL311" s="78"/>
      <c r="AM311" s="19">
        <f t="shared" si="4"/>
        <v>0</v>
      </c>
      <c r="AN311" s="61" t="s">
        <v>1676</v>
      </c>
      <c r="AO311" s="56"/>
      <c r="AP311" s="56"/>
      <c r="AQ311" s="56"/>
      <c r="AR311" s="56"/>
    </row>
    <row r="312" spans="1:44" ht="39.950000000000003" customHeight="1" x14ac:dyDescent="0.25">
      <c r="A312" s="97">
        <v>3</v>
      </c>
      <c r="B312" s="184" t="s">
        <v>1486</v>
      </c>
      <c r="C312" s="31" t="s">
        <v>1677</v>
      </c>
      <c r="D312" s="31" t="s">
        <v>193</v>
      </c>
      <c r="E312" s="34">
        <v>45</v>
      </c>
      <c r="F312" s="31" t="s">
        <v>195</v>
      </c>
      <c r="G312" s="34">
        <v>4599</v>
      </c>
      <c r="H312" s="52" t="s">
        <v>343</v>
      </c>
      <c r="I312" s="74" t="s">
        <v>1026</v>
      </c>
      <c r="J312" s="52" t="s">
        <v>1027</v>
      </c>
      <c r="K312" s="74" t="s">
        <v>1678</v>
      </c>
      <c r="L312" s="52" t="s">
        <v>649</v>
      </c>
      <c r="M312" s="52" t="s">
        <v>53</v>
      </c>
      <c r="N312" s="52" t="s">
        <v>1677</v>
      </c>
      <c r="O312" s="30"/>
      <c r="P312" s="32"/>
      <c r="Q312" s="27"/>
      <c r="R312" s="27"/>
      <c r="S312" s="27"/>
      <c r="T312" s="27"/>
      <c r="U312" s="27"/>
      <c r="V312" s="27"/>
      <c r="W312" s="27"/>
      <c r="X312" s="27"/>
      <c r="Y312" s="27"/>
      <c r="Z312" s="27"/>
      <c r="AA312" s="27"/>
      <c r="AB312" s="78"/>
      <c r="AC312" s="78"/>
      <c r="AD312" s="78"/>
      <c r="AE312" s="78"/>
      <c r="AF312" s="78"/>
      <c r="AG312" s="27"/>
      <c r="AH312" s="27"/>
      <c r="AI312" s="27"/>
      <c r="AJ312" s="27"/>
      <c r="AK312" s="27"/>
      <c r="AL312" s="78"/>
      <c r="AM312" s="19">
        <f t="shared" si="4"/>
        <v>0</v>
      </c>
      <c r="AN312" s="61" t="s">
        <v>1670</v>
      </c>
      <c r="AO312" s="56"/>
      <c r="AP312" s="56"/>
      <c r="AQ312" s="56"/>
      <c r="AR312" s="56"/>
    </row>
    <row r="313" spans="1:44" ht="39.950000000000003" customHeight="1" x14ac:dyDescent="0.25">
      <c r="A313" s="97">
        <v>3</v>
      </c>
      <c r="B313" s="184" t="s">
        <v>1486</v>
      </c>
      <c r="C313" s="31" t="s">
        <v>1679</v>
      </c>
      <c r="D313" s="31" t="s">
        <v>193</v>
      </c>
      <c r="E313" s="34">
        <v>45</v>
      </c>
      <c r="F313" s="31" t="s">
        <v>195</v>
      </c>
      <c r="G313" s="34">
        <v>4599</v>
      </c>
      <c r="H313" s="52" t="s">
        <v>1680</v>
      </c>
      <c r="I313" s="74" t="s">
        <v>1681</v>
      </c>
      <c r="J313" s="35" t="s">
        <v>1682</v>
      </c>
      <c r="K313" s="74" t="s">
        <v>1683</v>
      </c>
      <c r="L313" s="52" t="s">
        <v>1684</v>
      </c>
      <c r="M313" s="52" t="s">
        <v>53</v>
      </c>
      <c r="N313" s="52" t="s">
        <v>1679</v>
      </c>
      <c r="O313" s="71" t="s">
        <v>1657</v>
      </c>
      <c r="P313" s="72" t="s">
        <v>1658</v>
      </c>
      <c r="Q313" s="27"/>
      <c r="R313" s="27"/>
      <c r="S313" s="27"/>
      <c r="T313" s="27"/>
      <c r="U313" s="27"/>
      <c r="V313" s="27"/>
      <c r="W313" s="27"/>
      <c r="X313" s="27"/>
      <c r="Y313" s="27"/>
      <c r="Z313" s="27"/>
      <c r="AA313" s="27"/>
      <c r="AB313" s="78"/>
      <c r="AC313" s="78"/>
      <c r="AD313" s="78"/>
      <c r="AE313" s="78"/>
      <c r="AF313" s="78"/>
      <c r="AG313" s="27"/>
      <c r="AH313" s="27"/>
      <c r="AI313" s="27"/>
      <c r="AJ313" s="27"/>
      <c r="AK313" s="27"/>
      <c r="AL313" s="78"/>
      <c r="AM313" s="19">
        <f t="shared" si="4"/>
        <v>0</v>
      </c>
      <c r="AN313" s="61" t="s">
        <v>1659</v>
      </c>
      <c r="AO313" s="56"/>
      <c r="AP313" s="56"/>
      <c r="AQ313" s="56"/>
      <c r="AR313" s="56"/>
    </row>
    <row r="314" spans="1:44" ht="39.950000000000003" customHeight="1" x14ac:dyDescent="0.25">
      <c r="A314" s="97">
        <v>3</v>
      </c>
      <c r="B314" s="184" t="s">
        <v>1486</v>
      </c>
      <c r="C314" s="31" t="s">
        <v>1685</v>
      </c>
      <c r="D314" s="31" t="s">
        <v>1686</v>
      </c>
      <c r="E314" s="34">
        <v>23</v>
      </c>
      <c r="F314" s="31" t="s">
        <v>1687</v>
      </c>
      <c r="G314" s="34" t="s">
        <v>1688</v>
      </c>
      <c r="H314" s="52" t="s">
        <v>1689</v>
      </c>
      <c r="I314" s="74" t="s">
        <v>1690</v>
      </c>
      <c r="J314" s="52" t="s">
        <v>1691</v>
      </c>
      <c r="K314" s="74" t="s">
        <v>1692</v>
      </c>
      <c r="L314" s="52" t="s">
        <v>481</v>
      </c>
      <c r="M314" s="52" t="s">
        <v>53</v>
      </c>
      <c r="N314" s="52" t="s">
        <v>1685</v>
      </c>
      <c r="O314" s="101"/>
      <c r="P314" s="102"/>
      <c r="Q314" s="27"/>
      <c r="R314" s="27"/>
      <c r="S314" s="27"/>
      <c r="T314" s="27"/>
      <c r="U314" s="27"/>
      <c r="V314" s="27"/>
      <c r="W314" s="27"/>
      <c r="X314" s="27"/>
      <c r="Y314" s="27"/>
      <c r="Z314" s="27">
        <f>5000000</f>
        <v>5000000</v>
      </c>
      <c r="AA314" s="27"/>
      <c r="AB314" s="78"/>
      <c r="AC314" s="78"/>
      <c r="AD314" s="78"/>
      <c r="AE314" s="78"/>
      <c r="AF314" s="78"/>
      <c r="AG314" s="27"/>
      <c r="AH314" s="27"/>
      <c r="AI314" s="27"/>
      <c r="AJ314" s="27"/>
      <c r="AK314" s="27"/>
      <c r="AL314" s="78"/>
      <c r="AM314" s="19">
        <f t="shared" si="4"/>
        <v>5000000</v>
      </c>
      <c r="AN314" s="61" t="s">
        <v>1659</v>
      </c>
      <c r="AO314" s="56"/>
      <c r="AP314" s="56"/>
      <c r="AQ314" s="56"/>
      <c r="AR314" s="56"/>
    </row>
    <row r="315" spans="1:44" ht="39.950000000000003" customHeight="1" x14ac:dyDescent="0.25">
      <c r="A315" s="97">
        <v>3</v>
      </c>
      <c r="B315" s="184" t="s">
        <v>1486</v>
      </c>
      <c r="C315" s="31" t="s">
        <v>1693</v>
      </c>
      <c r="D315" s="45" t="s">
        <v>193</v>
      </c>
      <c r="E315" s="46">
        <v>45</v>
      </c>
      <c r="F315" s="45" t="s">
        <v>195</v>
      </c>
      <c r="G315" s="46">
        <v>4599</v>
      </c>
      <c r="H315" s="45" t="s">
        <v>343</v>
      </c>
      <c r="I315" s="46" t="s">
        <v>1026</v>
      </c>
      <c r="J315" s="45" t="s">
        <v>1027</v>
      </c>
      <c r="K315" s="46" t="s">
        <v>1028</v>
      </c>
      <c r="L315" s="45" t="s">
        <v>1029</v>
      </c>
      <c r="M315" s="45" t="s">
        <v>53</v>
      </c>
      <c r="N315" s="45" t="s">
        <v>1693</v>
      </c>
      <c r="O315" s="71" t="s">
        <v>1694</v>
      </c>
      <c r="P315" s="72" t="s">
        <v>1695</v>
      </c>
      <c r="Q315" s="27"/>
      <c r="R315" s="27"/>
      <c r="S315" s="27"/>
      <c r="T315" s="27"/>
      <c r="U315" s="27"/>
      <c r="V315" s="27"/>
      <c r="W315" s="27"/>
      <c r="X315" s="27"/>
      <c r="Y315" s="27"/>
      <c r="Z315" s="27"/>
      <c r="AA315" s="27"/>
      <c r="AB315" s="78"/>
      <c r="AC315" s="78"/>
      <c r="AD315" s="78"/>
      <c r="AE315" s="78">
        <f>19190597.28-19190597.28</f>
        <v>0</v>
      </c>
      <c r="AF315" s="78">
        <f>46080409.92-46080409.92</f>
        <v>0</v>
      </c>
      <c r="AG315" s="27"/>
      <c r="AH315" s="27"/>
      <c r="AI315" s="27"/>
      <c r="AJ315" s="27"/>
      <c r="AK315" s="27"/>
      <c r="AL315" s="75"/>
      <c r="AM315" s="19">
        <f t="shared" si="4"/>
        <v>0</v>
      </c>
      <c r="AN315" s="61" t="s">
        <v>1630</v>
      </c>
      <c r="AO315" s="56"/>
      <c r="AP315" s="56"/>
      <c r="AQ315" s="56"/>
      <c r="AR315" s="56"/>
    </row>
    <row r="316" spans="1:44" ht="39.950000000000003" customHeight="1" x14ac:dyDescent="0.25">
      <c r="A316" s="97">
        <v>3</v>
      </c>
      <c r="B316" s="184" t="s">
        <v>1486</v>
      </c>
      <c r="C316" s="31" t="s">
        <v>1696</v>
      </c>
      <c r="D316" s="31" t="s">
        <v>193</v>
      </c>
      <c r="E316" s="34">
        <v>45</v>
      </c>
      <c r="F316" s="31" t="s">
        <v>195</v>
      </c>
      <c r="G316" s="34">
        <v>4599</v>
      </c>
      <c r="H316" s="52" t="s">
        <v>343</v>
      </c>
      <c r="I316" s="74" t="s">
        <v>1026</v>
      </c>
      <c r="J316" s="52" t="s">
        <v>1027</v>
      </c>
      <c r="K316" s="74" t="s">
        <v>1028</v>
      </c>
      <c r="L316" s="52" t="s">
        <v>1029</v>
      </c>
      <c r="M316" s="52" t="s">
        <v>53</v>
      </c>
      <c r="N316" s="52" t="s">
        <v>1697</v>
      </c>
      <c r="O316" s="68" t="s">
        <v>1698</v>
      </c>
      <c r="P316" s="72" t="s">
        <v>1699</v>
      </c>
      <c r="Q316" s="27"/>
      <c r="R316" s="27"/>
      <c r="S316" s="27"/>
      <c r="T316" s="27"/>
      <c r="U316" s="27"/>
      <c r="V316" s="27"/>
      <c r="W316" s="27"/>
      <c r="X316" s="27"/>
      <c r="Y316" s="27"/>
      <c r="Z316" s="148">
        <f>+[1]VF!D14</f>
        <v>450220007.89999998</v>
      </c>
      <c r="AA316" s="27"/>
      <c r="AB316" s="78"/>
      <c r="AC316" s="78"/>
      <c r="AD316" s="78"/>
      <c r="AE316" s="78"/>
      <c r="AF316" s="78"/>
      <c r="AG316" s="27"/>
      <c r="AH316" s="27"/>
      <c r="AI316" s="27"/>
      <c r="AJ316" s="27"/>
      <c r="AK316" s="27"/>
      <c r="AL316" s="75"/>
      <c r="AM316" s="19">
        <f t="shared" si="4"/>
        <v>450220007.89999998</v>
      </c>
      <c r="AN316" s="61" t="s">
        <v>1700</v>
      </c>
      <c r="AO316" s="56"/>
      <c r="AP316" s="56"/>
      <c r="AQ316" s="56"/>
      <c r="AR316" s="56"/>
    </row>
    <row r="317" spans="1:44" ht="39.950000000000003" customHeight="1" x14ac:dyDescent="0.25">
      <c r="A317" s="97">
        <v>3</v>
      </c>
      <c r="B317" s="184" t="s">
        <v>1486</v>
      </c>
      <c r="C317" s="31" t="s">
        <v>1701</v>
      </c>
      <c r="D317" s="31" t="s">
        <v>193</v>
      </c>
      <c r="E317" s="34">
        <v>45</v>
      </c>
      <c r="F317" s="31" t="s">
        <v>195</v>
      </c>
      <c r="G317" s="34">
        <v>4599</v>
      </c>
      <c r="H317" s="52" t="s">
        <v>343</v>
      </c>
      <c r="I317" s="74" t="s">
        <v>1026</v>
      </c>
      <c r="J317" s="52" t="s">
        <v>1027</v>
      </c>
      <c r="K317" s="74" t="s">
        <v>1672</v>
      </c>
      <c r="L317" s="52" t="s">
        <v>1673</v>
      </c>
      <c r="M317" s="52" t="s">
        <v>53</v>
      </c>
      <c r="N317" s="52" t="s">
        <v>1702</v>
      </c>
      <c r="O317" s="71" t="s">
        <v>1703</v>
      </c>
      <c r="P317" s="72" t="s">
        <v>1704</v>
      </c>
      <c r="Q317" s="28"/>
      <c r="R317" s="28"/>
      <c r="S317" s="28"/>
      <c r="T317" s="28"/>
      <c r="U317" s="28"/>
      <c r="V317" s="28"/>
      <c r="W317" s="28"/>
      <c r="X317" s="148">
        <f>2396785004.28-314000000-1000000000-680000000+23096018.84+79925198.91</f>
        <v>505806222.03000021</v>
      </c>
      <c r="Y317" s="28"/>
      <c r="Z317" s="28">
        <f>581684615</f>
        <v>581684615</v>
      </c>
      <c r="AA317" s="28"/>
      <c r="AB317" s="103"/>
      <c r="AC317" s="103"/>
      <c r="AD317" s="103"/>
      <c r="AE317" s="103"/>
      <c r="AF317" s="103"/>
      <c r="AG317" s="28"/>
      <c r="AH317" s="28"/>
      <c r="AI317" s="28"/>
      <c r="AJ317" s="28"/>
      <c r="AK317" s="28"/>
      <c r="AL317" s="103"/>
      <c r="AM317" s="19">
        <f t="shared" si="4"/>
        <v>1087490837.0300002</v>
      </c>
      <c r="AN317" s="61" t="s">
        <v>1705</v>
      </c>
      <c r="AO317" s="56"/>
      <c r="AP317" s="56"/>
      <c r="AQ317" s="56"/>
      <c r="AR317" s="56"/>
    </row>
    <row r="318" spans="1:44" ht="39.950000000000003" customHeight="1" x14ac:dyDescent="0.25">
      <c r="A318" s="97"/>
      <c r="B318" s="184" t="s">
        <v>1486</v>
      </c>
      <c r="C318" s="149" t="s">
        <v>192</v>
      </c>
      <c r="D318" s="31" t="s">
        <v>193</v>
      </c>
      <c r="E318" s="34">
        <v>45</v>
      </c>
      <c r="F318" s="31" t="s">
        <v>195</v>
      </c>
      <c r="G318" s="34">
        <v>4599</v>
      </c>
      <c r="H318" s="52" t="s">
        <v>1577</v>
      </c>
      <c r="I318" s="74" t="s">
        <v>1706</v>
      </c>
      <c r="J318" s="52" t="s">
        <v>1424</v>
      </c>
      <c r="K318" s="74" t="s">
        <v>1707</v>
      </c>
      <c r="L318" s="52" t="s">
        <v>1708</v>
      </c>
      <c r="M318" s="52" t="s">
        <v>53</v>
      </c>
      <c r="N318" s="52" t="s">
        <v>1709</v>
      </c>
      <c r="O318" s="71" t="s">
        <v>1703</v>
      </c>
      <c r="P318" s="72" t="s">
        <v>1704</v>
      </c>
      <c r="Q318" s="28"/>
      <c r="R318" s="28"/>
      <c r="S318" s="28"/>
      <c r="T318" s="28"/>
      <c r="U318" s="28"/>
      <c r="V318" s="28"/>
      <c r="W318" s="28"/>
      <c r="X318" s="28"/>
      <c r="Y318" s="28"/>
      <c r="Z318" s="33"/>
      <c r="AA318" s="28"/>
      <c r="AB318" s="103"/>
      <c r="AC318" s="103"/>
      <c r="AD318" s="103"/>
      <c r="AE318" s="103"/>
      <c r="AF318" s="103"/>
      <c r="AG318" s="28"/>
      <c r="AH318" s="28"/>
      <c r="AI318" s="28"/>
      <c r="AJ318" s="28"/>
      <c r="AK318" s="28"/>
      <c r="AL318" s="176">
        <v>1000000</v>
      </c>
      <c r="AM318" s="19">
        <f t="shared" si="4"/>
        <v>1000000</v>
      </c>
      <c r="AN318" s="61" t="s">
        <v>1705</v>
      </c>
      <c r="AO318" s="56"/>
      <c r="AP318" s="56"/>
      <c r="AQ318" s="56"/>
      <c r="AR318" s="56"/>
    </row>
    <row r="319" spans="1:44" ht="39.950000000000003" customHeight="1" x14ac:dyDescent="0.25">
      <c r="A319" s="97">
        <v>3</v>
      </c>
      <c r="B319" s="184" t="s">
        <v>1486</v>
      </c>
      <c r="C319" s="31" t="s">
        <v>1710</v>
      </c>
      <c r="D319" s="31" t="s">
        <v>193</v>
      </c>
      <c r="E319" s="34">
        <v>45</v>
      </c>
      <c r="F319" s="31" t="s">
        <v>195</v>
      </c>
      <c r="G319" s="34">
        <v>4599</v>
      </c>
      <c r="H319" s="52" t="s">
        <v>1711</v>
      </c>
      <c r="I319" s="74" t="s">
        <v>1712</v>
      </c>
      <c r="J319" s="52" t="s">
        <v>1713</v>
      </c>
      <c r="K319" s="74" t="s">
        <v>1714</v>
      </c>
      <c r="L319" s="52" t="s">
        <v>1715</v>
      </c>
      <c r="M319" s="52" t="s">
        <v>1656</v>
      </c>
      <c r="N319" s="52" t="s">
        <v>1716</v>
      </c>
      <c r="O319" s="71" t="s">
        <v>1703</v>
      </c>
      <c r="P319" s="72" t="s">
        <v>1704</v>
      </c>
      <c r="Q319" s="28"/>
      <c r="R319" s="28"/>
      <c r="S319" s="28"/>
      <c r="T319" s="28"/>
      <c r="U319" s="28"/>
      <c r="V319" s="28"/>
      <c r="W319" s="28"/>
      <c r="X319" s="28"/>
      <c r="Y319" s="28"/>
      <c r="Z319" s="28"/>
      <c r="AA319" s="28"/>
      <c r="AB319" s="103"/>
      <c r="AC319" s="103"/>
      <c r="AD319" s="103"/>
      <c r="AE319" s="103"/>
      <c r="AF319" s="103"/>
      <c r="AG319" s="28"/>
      <c r="AH319" s="28"/>
      <c r="AI319" s="28"/>
      <c r="AJ319" s="28"/>
      <c r="AK319" s="28"/>
      <c r="AL319" s="103"/>
      <c r="AM319" s="19">
        <f t="shared" si="4"/>
        <v>0</v>
      </c>
      <c r="AN319" s="61" t="s">
        <v>1705</v>
      </c>
      <c r="AO319" s="56"/>
      <c r="AP319" s="56"/>
      <c r="AQ319" s="56"/>
      <c r="AR319" s="56"/>
    </row>
    <row r="320" spans="1:44" ht="39.950000000000003" customHeight="1" x14ac:dyDescent="0.25">
      <c r="A320" s="97">
        <v>3</v>
      </c>
      <c r="B320" s="184" t="s">
        <v>1486</v>
      </c>
      <c r="C320" s="31" t="s">
        <v>1717</v>
      </c>
      <c r="D320" s="31" t="s">
        <v>193</v>
      </c>
      <c r="E320" s="34">
        <v>45</v>
      </c>
      <c r="F320" s="31" t="s">
        <v>195</v>
      </c>
      <c r="G320" s="34">
        <v>4599</v>
      </c>
      <c r="H320" s="52" t="s">
        <v>1680</v>
      </c>
      <c r="I320" s="74" t="s">
        <v>1681</v>
      </c>
      <c r="J320" s="35" t="s">
        <v>1682</v>
      </c>
      <c r="K320" s="74" t="s">
        <v>1683</v>
      </c>
      <c r="L320" s="52" t="s">
        <v>1684</v>
      </c>
      <c r="M320" s="52" t="s">
        <v>53</v>
      </c>
      <c r="N320" s="52" t="s">
        <v>1718</v>
      </c>
      <c r="O320" s="101"/>
      <c r="P320" s="102"/>
      <c r="Q320" s="28"/>
      <c r="R320" s="28"/>
      <c r="S320" s="28"/>
      <c r="T320" s="28"/>
      <c r="U320" s="28"/>
      <c r="V320" s="28"/>
      <c r="W320" s="28"/>
      <c r="X320" s="28"/>
      <c r="Y320" s="28"/>
      <c r="Z320" s="28"/>
      <c r="AA320" s="28"/>
      <c r="AB320" s="103"/>
      <c r="AC320" s="103"/>
      <c r="AD320" s="103"/>
      <c r="AE320" s="103"/>
      <c r="AF320" s="103"/>
      <c r="AG320" s="28"/>
      <c r="AH320" s="28"/>
      <c r="AI320" s="28"/>
      <c r="AJ320" s="28"/>
      <c r="AK320" s="28"/>
      <c r="AL320" s="103"/>
      <c r="AM320" s="19">
        <f t="shared" si="4"/>
        <v>0</v>
      </c>
      <c r="AN320" s="61" t="s">
        <v>1705</v>
      </c>
      <c r="AO320" s="56"/>
      <c r="AP320" s="56"/>
      <c r="AQ320" s="56"/>
      <c r="AR320" s="56"/>
    </row>
    <row r="321" spans="1:54" ht="39.950000000000003" customHeight="1" x14ac:dyDescent="0.25">
      <c r="A321" s="97">
        <v>3</v>
      </c>
      <c r="B321" s="184" t="s">
        <v>1486</v>
      </c>
      <c r="C321" s="31" t="s">
        <v>1719</v>
      </c>
      <c r="D321" s="31" t="s">
        <v>193</v>
      </c>
      <c r="E321" s="34">
        <v>45</v>
      </c>
      <c r="F321" s="31" t="s">
        <v>195</v>
      </c>
      <c r="G321" s="34">
        <v>4599</v>
      </c>
      <c r="H321" s="52" t="s">
        <v>1680</v>
      </c>
      <c r="I321" s="74" t="s">
        <v>1681</v>
      </c>
      <c r="J321" s="52" t="s">
        <v>1682</v>
      </c>
      <c r="K321" s="74" t="s">
        <v>1683</v>
      </c>
      <c r="L321" s="52" t="s">
        <v>1684</v>
      </c>
      <c r="M321" s="52" t="s">
        <v>53</v>
      </c>
      <c r="N321" s="52" t="s">
        <v>1720</v>
      </c>
      <c r="O321" s="30"/>
      <c r="P321" s="32"/>
      <c r="Q321" s="28"/>
      <c r="R321" s="28"/>
      <c r="S321" s="28"/>
      <c r="T321" s="28"/>
      <c r="U321" s="28"/>
      <c r="V321" s="28"/>
      <c r="W321" s="28"/>
      <c r="X321" s="28"/>
      <c r="Y321" s="28"/>
      <c r="Z321" s="28"/>
      <c r="AA321" s="28"/>
      <c r="AB321" s="103"/>
      <c r="AC321" s="103"/>
      <c r="AD321" s="103"/>
      <c r="AE321" s="103"/>
      <c r="AF321" s="103"/>
      <c r="AG321" s="28"/>
      <c r="AH321" s="28"/>
      <c r="AI321" s="28"/>
      <c r="AJ321" s="28"/>
      <c r="AK321" s="28"/>
      <c r="AL321" s="104"/>
      <c r="AM321" s="19">
        <f t="shared" si="4"/>
        <v>0</v>
      </c>
      <c r="AN321" s="61" t="s">
        <v>1705</v>
      </c>
      <c r="AO321" s="56"/>
      <c r="AP321" s="56"/>
      <c r="AQ321" s="56"/>
      <c r="AR321" s="56"/>
    </row>
    <row r="322" spans="1:54" ht="39.950000000000003" customHeight="1" x14ac:dyDescent="0.25">
      <c r="A322" s="97"/>
      <c r="B322" s="184" t="s">
        <v>1486</v>
      </c>
      <c r="C322" s="149" t="s">
        <v>192</v>
      </c>
      <c r="D322" s="31" t="s">
        <v>193</v>
      </c>
      <c r="E322" s="34">
        <v>45</v>
      </c>
      <c r="F322" s="31" t="s">
        <v>195</v>
      </c>
      <c r="G322" s="34">
        <v>4599</v>
      </c>
      <c r="H322" s="52" t="s">
        <v>1643</v>
      </c>
      <c r="I322" s="74" t="s">
        <v>1644</v>
      </c>
      <c r="J322" s="52" t="s">
        <v>1645</v>
      </c>
      <c r="K322" s="74" t="s">
        <v>1721</v>
      </c>
      <c r="L322" s="52" t="s">
        <v>1722</v>
      </c>
      <c r="M322" s="52" t="s">
        <v>53</v>
      </c>
      <c r="N322" s="52" t="s">
        <v>1723</v>
      </c>
      <c r="O322" s="30"/>
      <c r="P322" s="32"/>
      <c r="Q322" s="28"/>
      <c r="R322" s="28"/>
      <c r="S322" s="28"/>
      <c r="T322" s="28"/>
      <c r="U322" s="28"/>
      <c r="V322" s="28"/>
      <c r="W322" s="28"/>
      <c r="X322" s="28"/>
      <c r="Y322" s="28"/>
      <c r="Z322" s="28"/>
      <c r="AA322" s="28"/>
      <c r="AB322" s="103"/>
      <c r="AC322" s="103"/>
      <c r="AD322" s="103"/>
      <c r="AE322" s="103"/>
      <c r="AF322" s="103"/>
      <c r="AG322" s="28"/>
      <c r="AH322" s="28"/>
      <c r="AI322" s="28"/>
      <c r="AJ322" s="28"/>
      <c r="AK322" s="28"/>
      <c r="AL322" s="104"/>
      <c r="AM322" s="19">
        <f t="shared" si="4"/>
        <v>0</v>
      </c>
      <c r="AN322" s="61" t="s">
        <v>1705</v>
      </c>
      <c r="AO322" s="56"/>
      <c r="AP322" s="56"/>
      <c r="AQ322" s="56"/>
      <c r="AR322" s="56"/>
    </row>
    <row r="323" spans="1:54" ht="39.950000000000003" customHeight="1" x14ac:dyDescent="0.25">
      <c r="A323" s="97"/>
      <c r="B323" s="184" t="s">
        <v>1486</v>
      </c>
      <c r="C323" s="149" t="s">
        <v>192</v>
      </c>
      <c r="D323" s="31" t="s">
        <v>193</v>
      </c>
      <c r="E323" s="34">
        <v>45</v>
      </c>
      <c r="F323" s="31" t="s">
        <v>195</v>
      </c>
      <c r="G323" s="34">
        <v>4599</v>
      </c>
      <c r="H323" s="52" t="s">
        <v>808</v>
      </c>
      <c r="I323" s="74" t="s">
        <v>1724</v>
      </c>
      <c r="J323" s="52" t="s">
        <v>1725</v>
      </c>
      <c r="K323" s="74" t="s">
        <v>1726</v>
      </c>
      <c r="L323" s="52" t="s">
        <v>1727</v>
      </c>
      <c r="M323" s="52" t="s">
        <v>53</v>
      </c>
      <c r="N323" s="52" t="s">
        <v>1728</v>
      </c>
      <c r="O323" s="30"/>
      <c r="P323" s="32"/>
      <c r="Q323" s="28"/>
      <c r="R323" s="28"/>
      <c r="S323" s="28"/>
      <c r="T323" s="28"/>
      <c r="U323" s="28"/>
      <c r="V323" s="28"/>
      <c r="W323" s="28"/>
      <c r="X323" s="28"/>
      <c r="Y323" s="28"/>
      <c r="Z323" s="28"/>
      <c r="AA323" s="28"/>
      <c r="AB323" s="103"/>
      <c r="AC323" s="103"/>
      <c r="AD323" s="103"/>
      <c r="AE323" s="103"/>
      <c r="AF323" s="103"/>
      <c r="AG323" s="28"/>
      <c r="AH323" s="28"/>
      <c r="AI323" s="28"/>
      <c r="AJ323" s="28"/>
      <c r="AK323" s="28"/>
      <c r="AL323" s="104"/>
      <c r="AM323" s="19">
        <f t="shared" si="4"/>
        <v>0</v>
      </c>
      <c r="AN323" s="61" t="s">
        <v>1705</v>
      </c>
      <c r="AO323" s="56"/>
      <c r="AP323" s="56"/>
      <c r="AQ323" s="56"/>
      <c r="AR323" s="56"/>
    </row>
    <row r="324" spans="1:54" ht="39.950000000000003" customHeight="1" x14ac:dyDescent="0.25">
      <c r="A324" s="97">
        <v>3</v>
      </c>
      <c r="B324" s="184" t="s">
        <v>1486</v>
      </c>
      <c r="C324" s="31" t="s">
        <v>1729</v>
      </c>
      <c r="D324" s="31" t="s">
        <v>193</v>
      </c>
      <c r="E324" s="34">
        <v>45</v>
      </c>
      <c r="F324" s="31" t="s">
        <v>195</v>
      </c>
      <c r="G324" s="34">
        <v>4599</v>
      </c>
      <c r="H324" s="52" t="s">
        <v>144</v>
      </c>
      <c r="I324" s="74" t="s">
        <v>1730</v>
      </c>
      <c r="J324" s="52" t="s">
        <v>1731</v>
      </c>
      <c r="K324" s="74" t="s">
        <v>1732</v>
      </c>
      <c r="L324" s="52" t="s">
        <v>1036</v>
      </c>
      <c r="M324" s="52" t="s">
        <v>53</v>
      </c>
      <c r="N324" s="35" t="s">
        <v>1733</v>
      </c>
      <c r="O324" s="30"/>
      <c r="P324" s="32"/>
      <c r="Q324" s="27"/>
      <c r="R324" s="27"/>
      <c r="S324" s="27"/>
      <c r="T324" s="27"/>
      <c r="U324" s="27"/>
      <c r="V324" s="27"/>
      <c r="W324" s="27"/>
      <c r="X324" s="27"/>
      <c r="Y324" s="27"/>
      <c r="Z324" s="27"/>
      <c r="AA324" s="27"/>
      <c r="AB324" s="78"/>
      <c r="AC324" s="78"/>
      <c r="AD324" s="78"/>
      <c r="AE324" s="78"/>
      <c r="AF324" s="78"/>
      <c r="AG324" s="27"/>
      <c r="AH324" s="27"/>
      <c r="AI324" s="27"/>
      <c r="AJ324" s="27"/>
      <c r="AK324" s="27"/>
      <c r="AL324" s="78"/>
      <c r="AM324" s="19">
        <f t="shared" si="4"/>
        <v>0</v>
      </c>
      <c r="AN324" s="61" t="s">
        <v>597</v>
      </c>
      <c r="AO324" s="56"/>
      <c r="AP324" s="56"/>
      <c r="AQ324" s="56"/>
      <c r="AR324" s="56"/>
    </row>
    <row r="325" spans="1:54" ht="39.950000000000003" customHeight="1" x14ac:dyDescent="0.25">
      <c r="A325" s="97">
        <v>3</v>
      </c>
      <c r="B325" s="184" t="s">
        <v>1486</v>
      </c>
      <c r="C325" s="31" t="s">
        <v>1734</v>
      </c>
      <c r="D325" s="31" t="s">
        <v>193</v>
      </c>
      <c r="E325" s="34">
        <v>45</v>
      </c>
      <c r="F325" s="31" t="s">
        <v>195</v>
      </c>
      <c r="G325" s="34">
        <v>4599</v>
      </c>
      <c r="H325" s="52" t="s">
        <v>343</v>
      </c>
      <c r="I325" s="74" t="s">
        <v>1026</v>
      </c>
      <c r="J325" s="52" t="s">
        <v>1027</v>
      </c>
      <c r="K325" s="74" t="s">
        <v>1028</v>
      </c>
      <c r="L325" s="52" t="s">
        <v>1029</v>
      </c>
      <c r="M325" s="52" t="s">
        <v>53</v>
      </c>
      <c r="N325" s="35" t="s">
        <v>1735</v>
      </c>
      <c r="O325" s="197">
        <v>2022761470005</v>
      </c>
      <c r="P325" s="72" t="s">
        <v>1736</v>
      </c>
      <c r="Q325" s="27"/>
      <c r="R325" s="27"/>
      <c r="S325" s="27"/>
      <c r="T325" s="27"/>
      <c r="U325" s="27"/>
      <c r="V325" s="27"/>
      <c r="W325" s="27"/>
      <c r="X325" s="27"/>
      <c r="Y325" s="27"/>
      <c r="Z325" s="27"/>
      <c r="AA325" s="27"/>
      <c r="AB325" s="78"/>
      <c r="AC325" s="78"/>
      <c r="AD325" s="78"/>
      <c r="AE325" s="78"/>
      <c r="AF325" s="78"/>
      <c r="AG325" s="27"/>
      <c r="AH325" s="27"/>
      <c r="AI325" s="27"/>
      <c r="AJ325" s="27"/>
      <c r="AK325" s="27"/>
      <c r="AL325" s="78"/>
      <c r="AM325" s="19">
        <f t="shared" si="4"/>
        <v>0</v>
      </c>
      <c r="AN325" s="61" t="s">
        <v>597</v>
      </c>
      <c r="AO325" s="56"/>
      <c r="AP325" s="56"/>
      <c r="AQ325" s="56"/>
      <c r="AR325" s="56"/>
    </row>
    <row r="326" spans="1:54" ht="39.950000000000003" customHeight="1" x14ac:dyDescent="0.25">
      <c r="A326" s="97">
        <v>3</v>
      </c>
      <c r="B326" s="184" t="s">
        <v>1486</v>
      </c>
      <c r="C326" s="31" t="s">
        <v>1737</v>
      </c>
      <c r="D326" s="31" t="s">
        <v>193</v>
      </c>
      <c r="E326" s="34">
        <v>45</v>
      </c>
      <c r="F326" s="31" t="s">
        <v>1396</v>
      </c>
      <c r="G326" s="34">
        <v>4503</v>
      </c>
      <c r="H326" s="52" t="s">
        <v>1397</v>
      </c>
      <c r="I326" s="74" t="s">
        <v>1398</v>
      </c>
      <c r="J326" s="52" t="s">
        <v>1399</v>
      </c>
      <c r="K326" s="74" t="s">
        <v>1400</v>
      </c>
      <c r="L326" s="52" t="s">
        <v>1401</v>
      </c>
      <c r="M326" s="52" t="s">
        <v>53</v>
      </c>
      <c r="N326" s="52" t="s">
        <v>1737</v>
      </c>
      <c r="O326" s="30"/>
      <c r="P326" s="32"/>
      <c r="Q326" s="27"/>
      <c r="R326" s="27"/>
      <c r="S326" s="27"/>
      <c r="T326" s="27"/>
      <c r="U326" s="27"/>
      <c r="V326" s="27"/>
      <c r="W326" s="27"/>
      <c r="X326" s="27"/>
      <c r="Y326" s="27"/>
      <c r="Z326" s="27"/>
      <c r="AA326" s="27"/>
      <c r="AB326" s="78"/>
      <c r="AC326" s="78"/>
      <c r="AD326" s="78"/>
      <c r="AE326" s="78"/>
      <c r="AF326" s="78"/>
      <c r="AG326" s="27"/>
      <c r="AH326" s="27"/>
      <c r="AI326" s="27"/>
      <c r="AJ326" s="27"/>
      <c r="AK326" s="27"/>
      <c r="AL326" s="78"/>
      <c r="AM326" s="19">
        <f t="shared" si="4"/>
        <v>0</v>
      </c>
      <c r="AN326" s="61" t="s">
        <v>597</v>
      </c>
      <c r="AO326" s="56"/>
      <c r="AP326" s="56"/>
      <c r="AQ326" s="56"/>
      <c r="AR326" s="56"/>
    </row>
    <row r="327" spans="1:54" ht="39.950000000000003" customHeight="1" x14ac:dyDescent="0.25">
      <c r="A327" s="97">
        <v>3</v>
      </c>
      <c r="B327" s="184" t="s">
        <v>1486</v>
      </c>
      <c r="C327" s="31" t="s">
        <v>1738</v>
      </c>
      <c r="D327" s="31" t="s">
        <v>193</v>
      </c>
      <c r="E327" s="34">
        <v>45</v>
      </c>
      <c r="F327" s="31" t="s">
        <v>195</v>
      </c>
      <c r="G327" s="34">
        <v>4599</v>
      </c>
      <c r="H327" s="52" t="s">
        <v>1739</v>
      </c>
      <c r="I327" s="74" t="s">
        <v>1740</v>
      </c>
      <c r="J327" s="52" t="s">
        <v>1741</v>
      </c>
      <c r="K327" s="74" t="s">
        <v>1742</v>
      </c>
      <c r="L327" s="52" t="s">
        <v>1743</v>
      </c>
      <c r="M327" s="52" t="s">
        <v>53</v>
      </c>
      <c r="N327" s="52" t="s">
        <v>1744</v>
      </c>
      <c r="O327" s="105">
        <v>2021761470001</v>
      </c>
      <c r="P327" s="72" t="s">
        <v>1745</v>
      </c>
      <c r="Q327" s="27"/>
      <c r="R327" s="27"/>
      <c r="S327" s="27"/>
      <c r="T327" s="27"/>
      <c r="U327" s="27"/>
      <c r="V327" s="27"/>
      <c r="W327" s="27"/>
      <c r="X327" s="27"/>
      <c r="Y327" s="27"/>
      <c r="Z327" s="27"/>
      <c r="AA327" s="27"/>
      <c r="AB327" s="78"/>
      <c r="AC327" s="78"/>
      <c r="AD327" s="78"/>
      <c r="AE327" s="78"/>
      <c r="AF327" s="78"/>
      <c r="AG327" s="27"/>
      <c r="AH327" s="27"/>
      <c r="AI327" s="27"/>
      <c r="AJ327" s="27"/>
      <c r="AK327" s="27"/>
      <c r="AL327" s="78"/>
      <c r="AM327" s="19">
        <f t="shared" si="4"/>
        <v>0</v>
      </c>
      <c r="AN327" s="61" t="s">
        <v>597</v>
      </c>
      <c r="AO327" s="56"/>
      <c r="AP327" s="56"/>
      <c r="AQ327" s="56"/>
      <c r="AR327" s="56"/>
      <c r="AS327" s="56"/>
      <c r="AT327" s="56"/>
      <c r="AU327" s="56"/>
      <c r="AV327" s="56"/>
      <c r="AW327" s="56"/>
      <c r="AX327" s="56"/>
      <c r="AY327" s="56"/>
      <c r="AZ327" s="56"/>
      <c r="BA327" s="56"/>
      <c r="BB327" s="56"/>
    </row>
    <row r="328" spans="1:54" s="33" customFormat="1" ht="39.950000000000003" customHeight="1" x14ac:dyDescent="0.25">
      <c r="A328" s="97">
        <v>3</v>
      </c>
      <c r="B328" s="184" t="s">
        <v>1486</v>
      </c>
      <c r="C328" s="31" t="s">
        <v>1746</v>
      </c>
      <c r="D328" s="31" t="s">
        <v>193</v>
      </c>
      <c r="E328" s="34">
        <v>45</v>
      </c>
      <c r="F328" s="31" t="s">
        <v>195</v>
      </c>
      <c r="G328" s="34">
        <v>4599</v>
      </c>
      <c r="H328" s="52" t="s">
        <v>343</v>
      </c>
      <c r="I328" s="74" t="s">
        <v>1026</v>
      </c>
      <c r="J328" s="52" t="s">
        <v>1027</v>
      </c>
      <c r="K328" s="74" t="s">
        <v>1028</v>
      </c>
      <c r="L328" s="52" t="s">
        <v>1029</v>
      </c>
      <c r="M328" s="52" t="s">
        <v>53</v>
      </c>
      <c r="N328" s="52" t="s">
        <v>1747</v>
      </c>
      <c r="O328" s="105">
        <v>2021761470001</v>
      </c>
      <c r="P328" s="72" t="s">
        <v>1745</v>
      </c>
      <c r="Q328" s="27"/>
      <c r="R328" s="27"/>
      <c r="S328" s="27"/>
      <c r="T328" s="27"/>
      <c r="U328" s="27"/>
      <c r="V328" s="27"/>
      <c r="W328" s="27"/>
      <c r="X328" s="27"/>
      <c r="Y328" s="27"/>
      <c r="Z328" s="27"/>
      <c r="AA328" s="27"/>
      <c r="AB328" s="78"/>
      <c r="AC328" s="78"/>
      <c r="AD328" s="78"/>
      <c r="AE328" s="78"/>
      <c r="AF328" s="78"/>
      <c r="AG328" s="27"/>
      <c r="AH328" s="27"/>
      <c r="AI328" s="27"/>
      <c r="AJ328" s="27"/>
      <c r="AK328" s="27"/>
      <c r="AL328" s="78"/>
      <c r="AM328" s="19">
        <f t="shared" si="4"/>
        <v>0</v>
      </c>
      <c r="AN328" s="61" t="s">
        <v>597</v>
      </c>
      <c r="AO328" s="56"/>
      <c r="AP328" s="56"/>
      <c r="AQ328" s="56"/>
      <c r="AR328" s="56"/>
      <c r="AS328" s="56"/>
      <c r="AT328" s="56"/>
      <c r="AU328" s="56"/>
      <c r="AV328" s="56"/>
      <c r="AW328" s="56"/>
      <c r="AX328" s="56"/>
      <c r="AY328" s="56"/>
      <c r="AZ328" s="56"/>
      <c r="BA328" s="56"/>
      <c r="BB328" s="56"/>
    </row>
    <row r="329" spans="1:54" ht="39.950000000000003" customHeight="1" x14ac:dyDescent="0.25">
      <c r="A329" s="97">
        <v>3</v>
      </c>
      <c r="B329" s="184" t="s">
        <v>1486</v>
      </c>
      <c r="C329" s="31" t="s">
        <v>1748</v>
      </c>
      <c r="D329" s="31" t="s">
        <v>193</v>
      </c>
      <c r="E329" s="34">
        <v>45</v>
      </c>
      <c r="F329" s="31" t="s">
        <v>195</v>
      </c>
      <c r="G329" s="34">
        <v>4599</v>
      </c>
      <c r="H329" s="52" t="s">
        <v>343</v>
      </c>
      <c r="I329" s="74" t="s">
        <v>1026</v>
      </c>
      <c r="J329" s="52" t="s">
        <v>1027</v>
      </c>
      <c r="K329" s="74" t="s">
        <v>1672</v>
      </c>
      <c r="L329" s="52" t="s">
        <v>1673</v>
      </c>
      <c r="M329" s="52" t="s">
        <v>53</v>
      </c>
      <c r="N329" s="52" t="s">
        <v>1749</v>
      </c>
      <c r="O329" s="198"/>
      <c r="P329" s="102"/>
      <c r="Q329" s="27"/>
      <c r="R329" s="27"/>
      <c r="S329" s="27"/>
      <c r="T329" s="27"/>
      <c r="U329" s="27"/>
      <c r="V329" s="27"/>
      <c r="W329" s="27"/>
      <c r="X329" s="33"/>
      <c r="Y329" s="27"/>
      <c r="Z329" s="27"/>
      <c r="AA329" s="27"/>
      <c r="AB329" s="78"/>
      <c r="AC329" s="78"/>
      <c r="AD329" s="78"/>
      <c r="AE329" s="78"/>
      <c r="AF329" s="78"/>
      <c r="AG329" s="27"/>
      <c r="AH329" s="27"/>
      <c r="AI329" s="27"/>
      <c r="AJ329" s="27"/>
      <c r="AK329" s="27"/>
      <c r="AL329" s="78"/>
      <c r="AM329" s="19">
        <f t="shared" si="4"/>
        <v>0</v>
      </c>
      <c r="AN329" s="61" t="s">
        <v>597</v>
      </c>
      <c r="AO329" s="56"/>
      <c r="AP329" s="56"/>
      <c r="AQ329" s="56"/>
      <c r="AR329" s="56"/>
      <c r="AS329" s="56"/>
      <c r="AT329" s="56"/>
      <c r="AU329" s="56"/>
      <c r="AV329" s="56"/>
      <c r="AW329" s="56"/>
      <c r="AX329" s="56"/>
      <c r="AY329" s="56"/>
      <c r="AZ329" s="56"/>
      <c r="BA329" s="56"/>
      <c r="BB329" s="56"/>
    </row>
    <row r="330" spans="1:54" s="33" customFormat="1" ht="39.950000000000003" customHeight="1" x14ac:dyDescent="0.25">
      <c r="A330" s="97">
        <v>3</v>
      </c>
      <c r="B330" s="184" t="s">
        <v>1486</v>
      </c>
      <c r="C330" s="31" t="s">
        <v>1750</v>
      </c>
      <c r="D330" s="31" t="s">
        <v>193</v>
      </c>
      <c r="E330" s="34">
        <v>45</v>
      </c>
      <c r="F330" s="31" t="s">
        <v>195</v>
      </c>
      <c r="G330" s="34">
        <v>4599</v>
      </c>
      <c r="H330" s="52" t="s">
        <v>343</v>
      </c>
      <c r="I330" s="74" t="s">
        <v>1026</v>
      </c>
      <c r="J330" s="52" t="s">
        <v>1027</v>
      </c>
      <c r="K330" s="74" t="s">
        <v>1028</v>
      </c>
      <c r="L330" s="52" t="s">
        <v>1029</v>
      </c>
      <c r="M330" s="52" t="s">
        <v>53</v>
      </c>
      <c r="N330" s="52" t="s">
        <v>1751</v>
      </c>
      <c r="O330" s="105">
        <v>2021761470001</v>
      </c>
      <c r="P330" s="72" t="s">
        <v>1745</v>
      </c>
      <c r="Q330" s="27"/>
      <c r="R330" s="27"/>
      <c r="S330" s="27"/>
      <c r="T330" s="27"/>
      <c r="U330" s="27"/>
      <c r="V330" s="27"/>
      <c r="W330" s="27"/>
      <c r="X330" s="27"/>
      <c r="Y330" s="27"/>
      <c r="Z330" s="27"/>
      <c r="AA330" s="27"/>
      <c r="AB330" s="78"/>
      <c r="AC330" s="78"/>
      <c r="AD330" s="78"/>
      <c r="AE330" s="78"/>
      <c r="AF330" s="78"/>
      <c r="AG330" s="27"/>
      <c r="AH330" s="27"/>
      <c r="AI330" s="27"/>
      <c r="AJ330" s="27"/>
      <c r="AK330" s="27"/>
      <c r="AL330" s="78"/>
      <c r="AM330" s="19">
        <f t="shared" si="4"/>
        <v>0</v>
      </c>
      <c r="AN330" s="61" t="s">
        <v>597</v>
      </c>
      <c r="AO330" s="56"/>
      <c r="AP330" s="56"/>
      <c r="AQ330" s="56"/>
      <c r="AR330" s="56"/>
      <c r="AS330" s="56"/>
      <c r="AT330" s="56"/>
      <c r="AU330" s="56"/>
      <c r="AV330" s="56"/>
      <c r="AW330" s="56"/>
      <c r="AX330" s="56"/>
      <c r="AY330" s="56"/>
      <c r="AZ330" s="56"/>
      <c r="BA330" s="56"/>
      <c r="BB330" s="56"/>
    </row>
    <row r="331" spans="1:54" ht="39.950000000000003" customHeight="1" x14ac:dyDescent="0.25">
      <c r="A331" s="97">
        <v>3</v>
      </c>
      <c r="B331" s="184" t="s">
        <v>1486</v>
      </c>
      <c r="C331" s="31" t="s">
        <v>1752</v>
      </c>
      <c r="D331" s="31" t="s">
        <v>193</v>
      </c>
      <c r="E331" s="34">
        <v>45</v>
      </c>
      <c r="F331" s="31" t="s">
        <v>195</v>
      </c>
      <c r="G331" s="34">
        <v>4599</v>
      </c>
      <c r="H331" s="52" t="s">
        <v>1680</v>
      </c>
      <c r="I331" s="74" t="s">
        <v>1681</v>
      </c>
      <c r="J331" s="52" t="s">
        <v>1682</v>
      </c>
      <c r="K331" s="74" t="s">
        <v>1683</v>
      </c>
      <c r="L331" s="52" t="s">
        <v>1684</v>
      </c>
      <c r="M331" s="52" t="s">
        <v>53</v>
      </c>
      <c r="N331" s="52" t="s">
        <v>1752</v>
      </c>
      <c r="O331" s="105">
        <v>2021761470070</v>
      </c>
      <c r="P331" s="72" t="s">
        <v>1753</v>
      </c>
      <c r="Q331" s="27"/>
      <c r="R331" s="27"/>
      <c r="S331" s="27"/>
      <c r="T331" s="27"/>
      <c r="U331" s="27"/>
      <c r="V331" s="27"/>
      <c r="W331" s="27"/>
      <c r="X331" s="27"/>
      <c r="Y331" s="27"/>
      <c r="Z331" s="27"/>
      <c r="AA331" s="27"/>
      <c r="AB331" s="78"/>
      <c r="AC331" s="78"/>
      <c r="AD331" s="78"/>
      <c r="AE331" s="78"/>
      <c r="AF331" s="78"/>
      <c r="AG331" s="27"/>
      <c r="AH331" s="27"/>
      <c r="AI331" s="27">
        <f>55274173</f>
        <v>55274173</v>
      </c>
      <c r="AJ331" s="27"/>
      <c r="AK331" s="27"/>
      <c r="AL331" s="78"/>
      <c r="AM331" s="19">
        <f t="shared" si="4"/>
        <v>55274173</v>
      </c>
      <c r="AN331" s="61" t="s">
        <v>597</v>
      </c>
      <c r="AO331" s="56"/>
      <c r="AP331" s="56"/>
      <c r="AQ331" s="56"/>
      <c r="AR331" s="56"/>
      <c r="AS331" s="56"/>
      <c r="AT331" s="56"/>
      <c r="AU331" s="56"/>
      <c r="AV331" s="56"/>
      <c r="AW331" s="56"/>
      <c r="AX331" s="56"/>
      <c r="AY331" s="56"/>
      <c r="AZ331" s="56"/>
      <c r="BA331" s="56"/>
      <c r="BB331" s="56"/>
    </row>
    <row r="332" spans="1:54" ht="39.950000000000003" customHeight="1" x14ac:dyDescent="0.25">
      <c r="A332" s="97">
        <v>3</v>
      </c>
      <c r="B332" s="184" t="s">
        <v>1486</v>
      </c>
      <c r="C332" s="31" t="s">
        <v>1754</v>
      </c>
      <c r="D332" s="31" t="s">
        <v>193</v>
      </c>
      <c r="E332" s="34">
        <v>45</v>
      </c>
      <c r="F332" s="31" t="s">
        <v>195</v>
      </c>
      <c r="G332" s="34">
        <v>4599</v>
      </c>
      <c r="H332" s="52" t="s">
        <v>343</v>
      </c>
      <c r="I332" s="74" t="s">
        <v>1026</v>
      </c>
      <c r="J332" s="52" t="s">
        <v>1027</v>
      </c>
      <c r="K332" s="74" t="s">
        <v>1672</v>
      </c>
      <c r="L332" s="52" t="s">
        <v>1673</v>
      </c>
      <c r="M332" s="52" t="s">
        <v>53</v>
      </c>
      <c r="N332" s="52" t="s">
        <v>1754</v>
      </c>
      <c r="O332" s="30"/>
      <c r="P332" s="32"/>
      <c r="Q332" s="27"/>
      <c r="R332" s="27"/>
      <c r="S332" s="27"/>
      <c r="T332" s="27"/>
      <c r="U332" s="27"/>
      <c r="V332" s="27"/>
      <c r="W332" s="27"/>
      <c r="X332" s="27"/>
      <c r="Y332" s="27"/>
      <c r="Z332" s="27"/>
      <c r="AA332" s="27"/>
      <c r="AB332" s="78"/>
      <c r="AC332" s="78"/>
      <c r="AD332" s="78"/>
      <c r="AE332" s="78"/>
      <c r="AF332" s="78"/>
      <c r="AG332" s="27"/>
      <c r="AH332" s="27"/>
      <c r="AI332" s="27"/>
      <c r="AJ332" s="27"/>
      <c r="AK332" s="27"/>
      <c r="AL332" s="78"/>
      <c r="AM332" s="19">
        <f t="shared" si="4"/>
        <v>0</v>
      </c>
      <c r="AN332" s="61" t="s">
        <v>597</v>
      </c>
      <c r="AO332" s="56"/>
      <c r="AP332" s="56"/>
      <c r="AQ332" s="56"/>
      <c r="AR332" s="56"/>
    </row>
    <row r="333" spans="1:54" ht="39.950000000000003" customHeight="1" x14ac:dyDescent="0.25">
      <c r="A333" s="97">
        <v>3</v>
      </c>
      <c r="B333" s="184" t="s">
        <v>1486</v>
      </c>
      <c r="C333" s="31" t="s">
        <v>1755</v>
      </c>
      <c r="D333" s="31" t="s">
        <v>193</v>
      </c>
      <c r="E333" s="34">
        <v>45</v>
      </c>
      <c r="F333" s="31" t="s">
        <v>195</v>
      </c>
      <c r="G333" s="34">
        <v>4599</v>
      </c>
      <c r="H333" s="52" t="s">
        <v>343</v>
      </c>
      <c r="I333" s="74" t="s">
        <v>1026</v>
      </c>
      <c r="J333" s="52" t="s">
        <v>1027</v>
      </c>
      <c r="K333" s="74" t="s">
        <v>1672</v>
      </c>
      <c r="L333" s="52" t="s">
        <v>1673</v>
      </c>
      <c r="M333" s="52" t="s">
        <v>53</v>
      </c>
      <c r="N333" s="52" t="s">
        <v>1755</v>
      </c>
      <c r="O333" s="30"/>
      <c r="P333" s="32"/>
      <c r="Q333" s="27"/>
      <c r="R333" s="27"/>
      <c r="S333" s="27"/>
      <c r="T333" s="27"/>
      <c r="U333" s="27"/>
      <c r="V333" s="27"/>
      <c r="W333" s="27"/>
      <c r="X333" s="27"/>
      <c r="Y333" s="27"/>
      <c r="Z333" s="27"/>
      <c r="AA333" s="27"/>
      <c r="AB333" s="78"/>
      <c r="AC333" s="78"/>
      <c r="AD333" s="78"/>
      <c r="AE333" s="78"/>
      <c r="AF333" s="78"/>
      <c r="AG333" s="27"/>
      <c r="AH333" s="27"/>
      <c r="AI333" s="27"/>
      <c r="AJ333" s="27"/>
      <c r="AK333" s="27"/>
      <c r="AL333" s="78"/>
      <c r="AM333" s="19">
        <f t="shared" si="4"/>
        <v>0</v>
      </c>
      <c r="AN333" s="61" t="s">
        <v>597</v>
      </c>
      <c r="AO333" s="56"/>
      <c r="AP333" s="56"/>
      <c r="AQ333" s="56"/>
      <c r="AR333" s="56"/>
    </row>
    <row r="334" spans="1:54" ht="39.950000000000003" customHeight="1" x14ac:dyDescent="0.25">
      <c r="A334" s="97">
        <v>3</v>
      </c>
      <c r="B334" s="184" t="s">
        <v>1486</v>
      </c>
      <c r="C334" s="31" t="s">
        <v>1756</v>
      </c>
      <c r="D334" s="31" t="s">
        <v>193</v>
      </c>
      <c r="E334" s="34">
        <v>45</v>
      </c>
      <c r="F334" s="31" t="s">
        <v>195</v>
      </c>
      <c r="G334" s="34">
        <v>4599</v>
      </c>
      <c r="H334" s="52" t="s">
        <v>1680</v>
      </c>
      <c r="I334" s="74" t="s">
        <v>1681</v>
      </c>
      <c r="J334" s="52" t="s">
        <v>1682</v>
      </c>
      <c r="K334" s="74" t="s">
        <v>1683</v>
      </c>
      <c r="L334" s="52" t="s">
        <v>1680</v>
      </c>
      <c r="M334" s="52" t="s">
        <v>53</v>
      </c>
      <c r="N334" s="52" t="s">
        <v>1756</v>
      </c>
      <c r="O334" s="198"/>
      <c r="P334" s="102"/>
      <c r="Q334" s="27"/>
      <c r="R334" s="27"/>
      <c r="S334" s="27"/>
      <c r="T334" s="27"/>
      <c r="U334" s="27"/>
      <c r="V334" s="27"/>
      <c r="W334" s="27"/>
      <c r="X334" s="27"/>
      <c r="Y334" s="27"/>
      <c r="Z334" s="27"/>
      <c r="AA334" s="27"/>
      <c r="AB334" s="78"/>
      <c r="AC334" s="78"/>
      <c r="AD334" s="78"/>
      <c r="AE334" s="78"/>
      <c r="AF334" s="78"/>
      <c r="AG334" s="27"/>
      <c r="AH334" s="27"/>
      <c r="AI334" s="27"/>
      <c r="AJ334" s="27"/>
      <c r="AK334" s="27"/>
      <c r="AL334" s="78"/>
      <c r="AM334" s="19">
        <f t="shared" ref="AM334:AM359" si="5">SUM(Q334:AL334)</f>
        <v>0</v>
      </c>
      <c r="AN334" s="61" t="s">
        <v>597</v>
      </c>
      <c r="AO334" s="56"/>
      <c r="AP334" s="56"/>
      <c r="AQ334" s="56"/>
      <c r="AR334" s="56"/>
    </row>
    <row r="335" spans="1:54" ht="39.950000000000003" customHeight="1" x14ac:dyDescent="0.25">
      <c r="A335" s="97">
        <v>3</v>
      </c>
      <c r="B335" s="184" t="s">
        <v>1486</v>
      </c>
      <c r="C335" s="31" t="s">
        <v>1757</v>
      </c>
      <c r="D335" s="31" t="s">
        <v>193</v>
      </c>
      <c r="E335" s="34">
        <v>45</v>
      </c>
      <c r="F335" s="31" t="s">
        <v>195</v>
      </c>
      <c r="G335" s="34">
        <v>4599</v>
      </c>
      <c r="H335" s="52" t="s">
        <v>343</v>
      </c>
      <c r="I335" s="74" t="s">
        <v>1026</v>
      </c>
      <c r="J335" s="52" t="s">
        <v>1027</v>
      </c>
      <c r="K335" s="74" t="s">
        <v>1672</v>
      </c>
      <c r="L335" s="52" t="s">
        <v>1673</v>
      </c>
      <c r="M335" s="52" t="s">
        <v>53</v>
      </c>
      <c r="N335" s="52" t="s">
        <v>1758</v>
      </c>
      <c r="O335" s="30"/>
      <c r="P335" s="32"/>
      <c r="Q335" s="27"/>
      <c r="R335" s="27"/>
      <c r="S335" s="27"/>
      <c r="T335" s="27"/>
      <c r="U335" s="27"/>
      <c r="V335" s="27"/>
      <c r="W335" s="27"/>
      <c r="X335" s="27"/>
      <c r="Y335" s="27"/>
      <c r="Z335" s="27"/>
      <c r="AA335" s="27"/>
      <c r="AB335" s="78"/>
      <c r="AC335" s="78"/>
      <c r="AD335" s="78"/>
      <c r="AE335" s="78"/>
      <c r="AF335" s="78"/>
      <c r="AG335" s="27"/>
      <c r="AH335" s="27"/>
      <c r="AI335" s="27"/>
      <c r="AJ335" s="27"/>
      <c r="AK335" s="27"/>
      <c r="AL335" s="78"/>
      <c r="AM335" s="19">
        <f t="shared" si="5"/>
        <v>0</v>
      </c>
      <c r="AN335" s="61" t="s">
        <v>597</v>
      </c>
      <c r="AO335" s="56"/>
      <c r="AP335" s="56"/>
      <c r="AQ335" s="56"/>
      <c r="AR335" s="56"/>
    </row>
    <row r="336" spans="1:54" ht="39.950000000000003" customHeight="1" x14ac:dyDescent="0.25">
      <c r="A336" s="97">
        <v>3</v>
      </c>
      <c r="B336" s="184" t="s">
        <v>1486</v>
      </c>
      <c r="C336" s="31" t="s">
        <v>1759</v>
      </c>
      <c r="D336" s="31" t="s">
        <v>193</v>
      </c>
      <c r="E336" s="34">
        <v>45</v>
      </c>
      <c r="F336" s="31" t="s">
        <v>195</v>
      </c>
      <c r="G336" s="34">
        <v>4599</v>
      </c>
      <c r="H336" s="52" t="s">
        <v>412</v>
      </c>
      <c r="I336" s="74" t="s">
        <v>1760</v>
      </c>
      <c r="J336" s="52" t="s">
        <v>1761</v>
      </c>
      <c r="K336" s="74" t="s">
        <v>1762</v>
      </c>
      <c r="L336" s="52" t="s">
        <v>416</v>
      </c>
      <c r="M336" s="52" t="s">
        <v>53</v>
      </c>
      <c r="N336" s="52" t="s">
        <v>1763</v>
      </c>
      <c r="O336" s="30"/>
      <c r="P336" s="32"/>
      <c r="Q336" s="27"/>
      <c r="R336" s="27"/>
      <c r="S336" s="27"/>
      <c r="T336" s="27"/>
      <c r="U336" s="27"/>
      <c r="V336" s="27"/>
      <c r="W336" s="27"/>
      <c r="X336" s="27"/>
      <c r="Y336" s="27"/>
      <c r="Z336" s="27"/>
      <c r="AA336" s="27"/>
      <c r="AB336" s="78"/>
      <c r="AC336" s="78"/>
      <c r="AD336" s="78"/>
      <c r="AE336" s="78"/>
      <c r="AF336" s="78"/>
      <c r="AG336" s="27"/>
      <c r="AH336" s="27"/>
      <c r="AI336" s="27"/>
      <c r="AJ336" s="27"/>
      <c r="AK336" s="27"/>
      <c r="AL336" s="78"/>
      <c r="AM336" s="19">
        <f t="shared" si="5"/>
        <v>0</v>
      </c>
      <c r="AN336" s="61" t="s">
        <v>597</v>
      </c>
      <c r="AO336" s="56"/>
      <c r="AP336" s="56"/>
      <c r="AQ336" s="56"/>
      <c r="AR336" s="56"/>
    </row>
    <row r="337" spans="1:54" ht="39.950000000000003" customHeight="1" x14ac:dyDescent="0.25">
      <c r="A337" s="97">
        <v>3</v>
      </c>
      <c r="B337" s="184" t="s">
        <v>1486</v>
      </c>
      <c r="C337" s="31" t="s">
        <v>1764</v>
      </c>
      <c r="D337" s="31" t="s">
        <v>193</v>
      </c>
      <c r="E337" s="34">
        <v>45</v>
      </c>
      <c r="F337" s="31" t="s">
        <v>195</v>
      </c>
      <c r="G337" s="34">
        <v>4599</v>
      </c>
      <c r="H337" s="52" t="s">
        <v>343</v>
      </c>
      <c r="I337" s="74" t="s">
        <v>1026</v>
      </c>
      <c r="J337" s="52" t="s">
        <v>1027</v>
      </c>
      <c r="K337" s="74" t="s">
        <v>1672</v>
      </c>
      <c r="L337" s="52" t="s">
        <v>1673</v>
      </c>
      <c r="M337" s="52" t="s">
        <v>53</v>
      </c>
      <c r="N337" s="52" t="s">
        <v>1764</v>
      </c>
      <c r="O337" s="30"/>
      <c r="P337" s="32"/>
      <c r="Q337" s="27"/>
      <c r="R337" s="27"/>
      <c r="S337" s="27"/>
      <c r="T337" s="27"/>
      <c r="U337" s="27"/>
      <c r="V337" s="27"/>
      <c r="W337" s="27"/>
      <c r="X337" s="27"/>
      <c r="Y337" s="27"/>
      <c r="Z337" s="27"/>
      <c r="AA337" s="27"/>
      <c r="AB337" s="78"/>
      <c r="AC337" s="78"/>
      <c r="AD337" s="78"/>
      <c r="AE337" s="78"/>
      <c r="AF337" s="78"/>
      <c r="AG337" s="27"/>
      <c r="AH337" s="27"/>
      <c r="AI337" s="27"/>
      <c r="AJ337" s="27"/>
      <c r="AK337" s="27"/>
      <c r="AL337" s="78"/>
      <c r="AM337" s="19">
        <f t="shared" si="5"/>
        <v>0</v>
      </c>
      <c r="AN337" s="61" t="s">
        <v>597</v>
      </c>
      <c r="AO337" s="56"/>
      <c r="AP337" s="56"/>
      <c r="AQ337" s="56"/>
      <c r="AR337" s="56"/>
    </row>
    <row r="338" spans="1:54" ht="39.950000000000003" customHeight="1" x14ac:dyDescent="0.25">
      <c r="A338" s="97">
        <v>3</v>
      </c>
      <c r="B338" s="184" t="s">
        <v>1486</v>
      </c>
      <c r="C338" s="31" t="s">
        <v>1765</v>
      </c>
      <c r="D338" s="31" t="s">
        <v>193</v>
      </c>
      <c r="E338" s="34">
        <v>45</v>
      </c>
      <c r="F338" s="31" t="s">
        <v>195</v>
      </c>
      <c r="G338" s="34">
        <v>4599</v>
      </c>
      <c r="H338" s="52" t="s">
        <v>343</v>
      </c>
      <c r="I338" s="74" t="s">
        <v>1026</v>
      </c>
      <c r="J338" s="52" t="s">
        <v>1027</v>
      </c>
      <c r="K338" s="74" t="s">
        <v>1672</v>
      </c>
      <c r="L338" s="52" t="s">
        <v>1673</v>
      </c>
      <c r="M338" s="52" t="s">
        <v>53</v>
      </c>
      <c r="N338" s="52" t="s">
        <v>1765</v>
      </c>
      <c r="O338" s="105">
        <v>2021761470034</v>
      </c>
      <c r="P338" s="72" t="s">
        <v>1766</v>
      </c>
      <c r="Q338" s="27"/>
      <c r="R338" s="27"/>
      <c r="S338" s="27"/>
      <c r="T338" s="27"/>
      <c r="U338" s="27"/>
      <c r="V338" s="27"/>
      <c r="W338" s="27"/>
      <c r="X338" s="27"/>
      <c r="Y338" s="27"/>
      <c r="Z338" s="27"/>
      <c r="AA338" s="27"/>
      <c r="AB338" s="78"/>
      <c r="AC338" s="78"/>
      <c r="AD338" s="78"/>
      <c r="AE338" s="78"/>
      <c r="AF338" s="78"/>
      <c r="AG338" s="27"/>
      <c r="AH338" s="27"/>
      <c r="AI338" s="27"/>
      <c r="AJ338" s="27"/>
      <c r="AK338" s="27"/>
      <c r="AL338" s="78"/>
      <c r="AM338" s="19">
        <f t="shared" si="5"/>
        <v>0</v>
      </c>
      <c r="AN338" s="61" t="s">
        <v>1767</v>
      </c>
      <c r="AO338" s="56"/>
      <c r="AP338" s="56"/>
      <c r="AQ338" s="56"/>
      <c r="AR338" s="56"/>
    </row>
    <row r="339" spans="1:54" ht="39.950000000000003" customHeight="1" x14ac:dyDescent="0.25">
      <c r="A339" s="97">
        <v>3</v>
      </c>
      <c r="B339" s="184" t="s">
        <v>1486</v>
      </c>
      <c r="C339" s="31" t="s">
        <v>1768</v>
      </c>
      <c r="D339" s="31" t="s">
        <v>193</v>
      </c>
      <c r="E339" s="34">
        <v>45</v>
      </c>
      <c r="F339" s="31" t="s">
        <v>195</v>
      </c>
      <c r="G339" s="34">
        <v>4599</v>
      </c>
      <c r="H339" s="52" t="s">
        <v>343</v>
      </c>
      <c r="I339" s="74" t="s">
        <v>1026</v>
      </c>
      <c r="J339" s="52" t="s">
        <v>1027</v>
      </c>
      <c r="K339" s="74" t="s">
        <v>1672</v>
      </c>
      <c r="L339" s="52" t="s">
        <v>1673</v>
      </c>
      <c r="M339" s="52" t="s">
        <v>53</v>
      </c>
      <c r="N339" s="52" t="s">
        <v>1768</v>
      </c>
      <c r="O339" s="30"/>
      <c r="P339" s="32"/>
      <c r="Q339" s="27"/>
      <c r="R339" s="27"/>
      <c r="S339" s="27"/>
      <c r="T339" s="27"/>
      <c r="U339" s="27"/>
      <c r="V339" s="27"/>
      <c r="W339" s="27"/>
      <c r="X339" s="27"/>
      <c r="Y339" s="27"/>
      <c r="Z339" s="27"/>
      <c r="AA339" s="27"/>
      <c r="AB339" s="78"/>
      <c r="AC339" s="78"/>
      <c r="AD339" s="78"/>
      <c r="AE339" s="78"/>
      <c r="AF339" s="78"/>
      <c r="AG339" s="27"/>
      <c r="AH339" s="27"/>
      <c r="AI339" s="27"/>
      <c r="AJ339" s="27"/>
      <c r="AK339" s="27"/>
      <c r="AL339" s="78"/>
      <c r="AM339" s="19">
        <f t="shared" si="5"/>
        <v>0</v>
      </c>
      <c r="AN339" s="61" t="s">
        <v>1767</v>
      </c>
      <c r="AO339" s="216"/>
      <c r="AP339" s="56"/>
      <c r="AQ339" s="56"/>
      <c r="AR339" s="56"/>
    </row>
    <row r="340" spans="1:54" ht="39.950000000000003" customHeight="1" x14ac:dyDescent="0.25">
      <c r="A340" s="97">
        <v>3</v>
      </c>
      <c r="B340" s="184" t="s">
        <v>1486</v>
      </c>
      <c r="C340" s="31" t="s">
        <v>1769</v>
      </c>
      <c r="D340" s="31" t="s">
        <v>193</v>
      </c>
      <c r="E340" s="34">
        <v>45</v>
      </c>
      <c r="F340" s="31" t="s">
        <v>477</v>
      </c>
      <c r="G340" s="34">
        <v>4502</v>
      </c>
      <c r="H340" s="52" t="s">
        <v>1770</v>
      </c>
      <c r="I340" s="74" t="s">
        <v>1771</v>
      </c>
      <c r="J340" s="52" t="s">
        <v>1772</v>
      </c>
      <c r="K340" s="74" t="s">
        <v>1773</v>
      </c>
      <c r="L340" s="52" t="s">
        <v>1774</v>
      </c>
      <c r="M340" s="52" t="s">
        <v>53</v>
      </c>
      <c r="N340" s="52" t="s">
        <v>1769</v>
      </c>
      <c r="O340" s="30"/>
      <c r="P340" s="32"/>
      <c r="Q340" s="27"/>
      <c r="R340" s="27"/>
      <c r="S340" s="27"/>
      <c r="T340" s="27"/>
      <c r="U340" s="27"/>
      <c r="V340" s="27"/>
      <c r="W340" s="27"/>
      <c r="X340" s="27"/>
      <c r="Y340" s="27"/>
      <c r="Z340" s="27"/>
      <c r="AA340" s="27"/>
      <c r="AB340" s="78"/>
      <c r="AC340" s="78"/>
      <c r="AD340" s="78"/>
      <c r="AE340" s="78"/>
      <c r="AF340" s="78"/>
      <c r="AG340" s="27"/>
      <c r="AH340" s="27"/>
      <c r="AI340" s="27"/>
      <c r="AJ340" s="27"/>
      <c r="AK340" s="27"/>
      <c r="AL340" s="78"/>
      <c r="AM340" s="19">
        <f t="shared" si="5"/>
        <v>0</v>
      </c>
      <c r="AN340" s="61" t="s">
        <v>1630</v>
      </c>
      <c r="AO340" s="100"/>
      <c r="AP340" s="56"/>
      <c r="AQ340" s="56"/>
      <c r="AR340" s="56"/>
    </row>
    <row r="341" spans="1:54" ht="39.950000000000003" customHeight="1" x14ac:dyDescent="0.25">
      <c r="A341" s="97">
        <v>3</v>
      </c>
      <c r="B341" s="184" t="s">
        <v>1486</v>
      </c>
      <c r="C341" s="31" t="s">
        <v>1775</v>
      </c>
      <c r="D341" s="31" t="s">
        <v>588</v>
      </c>
      <c r="E341" s="34">
        <v>40</v>
      </c>
      <c r="F341" s="31" t="s">
        <v>612</v>
      </c>
      <c r="G341" s="34" t="s">
        <v>1776</v>
      </c>
      <c r="H341" s="52" t="s">
        <v>1381</v>
      </c>
      <c r="I341" s="34" t="s">
        <v>1777</v>
      </c>
      <c r="J341" s="52" t="s">
        <v>1383</v>
      </c>
      <c r="K341" s="74" t="s">
        <v>1778</v>
      </c>
      <c r="L341" s="52" t="s">
        <v>1385</v>
      </c>
      <c r="M341" s="52" t="s">
        <v>53</v>
      </c>
      <c r="N341" s="52" t="s">
        <v>1779</v>
      </c>
      <c r="O341" s="30"/>
      <c r="P341" s="30"/>
      <c r="Q341" s="27"/>
      <c r="R341" s="27"/>
      <c r="S341" s="27"/>
      <c r="T341" s="27"/>
      <c r="U341" s="27"/>
      <c r="V341" s="27"/>
      <c r="W341" s="27"/>
      <c r="X341" s="27"/>
      <c r="Y341" s="27"/>
      <c r="Z341" s="27"/>
      <c r="AA341" s="27"/>
      <c r="AB341" s="78"/>
      <c r="AC341" s="78"/>
      <c r="AD341" s="78"/>
      <c r="AE341" s="78"/>
      <c r="AF341" s="78"/>
      <c r="AG341" s="27"/>
      <c r="AH341" s="27"/>
      <c r="AI341" s="27"/>
      <c r="AJ341" s="27"/>
      <c r="AK341" s="27"/>
      <c r="AL341" s="78"/>
      <c r="AM341" s="19">
        <f t="shared" si="5"/>
        <v>0</v>
      </c>
      <c r="AN341" s="61" t="s">
        <v>963</v>
      </c>
      <c r="AO341" s="56"/>
      <c r="AP341" s="56"/>
      <c r="AQ341" s="56"/>
      <c r="AR341" s="56"/>
    </row>
    <row r="342" spans="1:54" ht="39.950000000000003" customHeight="1" x14ac:dyDescent="0.25">
      <c r="A342" s="97">
        <v>3</v>
      </c>
      <c r="B342" s="184" t="s">
        <v>1486</v>
      </c>
      <c r="C342" s="31" t="s">
        <v>1780</v>
      </c>
      <c r="D342" s="31" t="s">
        <v>193</v>
      </c>
      <c r="E342" s="34">
        <v>45</v>
      </c>
      <c r="F342" s="31" t="s">
        <v>195</v>
      </c>
      <c r="G342" s="34">
        <v>4599</v>
      </c>
      <c r="H342" s="52" t="s">
        <v>155</v>
      </c>
      <c r="I342" s="74" t="s">
        <v>1781</v>
      </c>
      <c r="J342" s="52" t="s">
        <v>1782</v>
      </c>
      <c r="K342" s="74" t="s">
        <v>1783</v>
      </c>
      <c r="L342" s="52" t="s">
        <v>155</v>
      </c>
      <c r="M342" s="52" t="s">
        <v>53</v>
      </c>
      <c r="N342" s="52" t="s">
        <v>1784</v>
      </c>
      <c r="O342" s="105">
        <v>2022761470034</v>
      </c>
      <c r="P342" s="72" t="s">
        <v>1785</v>
      </c>
      <c r="Q342" s="27"/>
      <c r="R342" s="27"/>
      <c r="S342" s="27"/>
      <c r="T342" s="27"/>
      <c r="U342" s="27"/>
      <c r="V342" s="27"/>
      <c r="W342" s="27"/>
      <c r="X342" s="27"/>
      <c r="Y342" s="27"/>
      <c r="Z342" s="27"/>
      <c r="AA342" s="27"/>
      <c r="AB342" s="78"/>
      <c r="AC342" s="78"/>
      <c r="AD342" s="78"/>
      <c r="AE342" s="78"/>
      <c r="AF342" s="78"/>
      <c r="AG342" s="27"/>
      <c r="AH342" s="27"/>
      <c r="AI342" s="27"/>
      <c r="AJ342" s="27"/>
      <c r="AK342" s="27"/>
      <c r="AL342" s="78"/>
      <c r="AM342" s="19">
        <f t="shared" si="5"/>
        <v>0</v>
      </c>
      <c r="AN342" s="61" t="s">
        <v>963</v>
      </c>
      <c r="AO342" s="56"/>
      <c r="AP342" s="56"/>
      <c r="AQ342" s="56"/>
      <c r="AR342" s="56"/>
    </row>
    <row r="343" spans="1:54" ht="39.950000000000003" customHeight="1" x14ac:dyDescent="0.25">
      <c r="A343" s="97">
        <v>3</v>
      </c>
      <c r="B343" s="184" t="s">
        <v>1486</v>
      </c>
      <c r="C343" s="31" t="s">
        <v>1786</v>
      </c>
      <c r="D343" s="31" t="s">
        <v>193</v>
      </c>
      <c r="E343" s="34">
        <v>45</v>
      </c>
      <c r="F343" s="31" t="s">
        <v>195</v>
      </c>
      <c r="G343" s="34">
        <v>4599</v>
      </c>
      <c r="H343" s="52" t="s">
        <v>1787</v>
      </c>
      <c r="I343" s="74" t="s">
        <v>1788</v>
      </c>
      <c r="J343" s="52" t="s">
        <v>1789</v>
      </c>
      <c r="K343" s="74" t="s">
        <v>1790</v>
      </c>
      <c r="L343" s="52" t="s">
        <v>1787</v>
      </c>
      <c r="M343" s="52" t="s">
        <v>53</v>
      </c>
      <c r="N343" s="52" t="s">
        <v>1791</v>
      </c>
      <c r="O343" s="30"/>
      <c r="P343" s="32"/>
      <c r="Q343" s="27"/>
      <c r="R343" s="27"/>
      <c r="S343" s="27"/>
      <c r="T343" s="27"/>
      <c r="U343" s="27"/>
      <c r="V343" s="27"/>
      <c r="W343" s="27"/>
      <c r="X343" s="27"/>
      <c r="Y343" s="27"/>
      <c r="Z343" s="27"/>
      <c r="AA343" s="27"/>
      <c r="AB343" s="78"/>
      <c r="AC343" s="78"/>
      <c r="AD343" s="78"/>
      <c r="AE343" s="78"/>
      <c r="AF343" s="78"/>
      <c r="AG343" s="27"/>
      <c r="AH343" s="27"/>
      <c r="AI343" s="27"/>
      <c r="AJ343" s="27"/>
      <c r="AK343" s="27"/>
      <c r="AL343" s="78"/>
      <c r="AM343" s="19">
        <f t="shared" si="5"/>
        <v>0</v>
      </c>
      <c r="AN343" s="61" t="s">
        <v>963</v>
      </c>
      <c r="AO343" s="56"/>
      <c r="AP343" s="56"/>
      <c r="AQ343" s="56"/>
      <c r="AR343" s="56"/>
    </row>
    <row r="344" spans="1:54" ht="39.950000000000003" customHeight="1" x14ac:dyDescent="0.25">
      <c r="A344" s="97">
        <v>3</v>
      </c>
      <c r="B344" s="184" t="s">
        <v>1486</v>
      </c>
      <c r="C344" s="31" t="s">
        <v>1792</v>
      </c>
      <c r="D344" s="31" t="s">
        <v>193</v>
      </c>
      <c r="E344" s="34">
        <v>45</v>
      </c>
      <c r="F344" s="31" t="s">
        <v>477</v>
      </c>
      <c r="G344" s="34">
        <v>4502</v>
      </c>
      <c r="H344" s="52" t="s">
        <v>1770</v>
      </c>
      <c r="I344" s="74" t="s">
        <v>1771</v>
      </c>
      <c r="J344" s="52" t="s">
        <v>1772</v>
      </c>
      <c r="K344" s="74" t="s">
        <v>1773</v>
      </c>
      <c r="L344" s="52" t="s">
        <v>1774</v>
      </c>
      <c r="M344" s="52" t="s">
        <v>53</v>
      </c>
      <c r="N344" s="52" t="s">
        <v>1792</v>
      </c>
      <c r="O344" s="30"/>
      <c r="P344" s="32"/>
      <c r="Q344" s="27"/>
      <c r="R344" s="27"/>
      <c r="S344" s="27"/>
      <c r="T344" s="27"/>
      <c r="U344" s="27"/>
      <c r="V344" s="27"/>
      <c r="W344" s="27"/>
      <c r="X344" s="27"/>
      <c r="Y344" s="27"/>
      <c r="Z344" s="27"/>
      <c r="AA344" s="27"/>
      <c r="AB344" s="78"/>
      <c r="AC344" s="78"/>
      <c r="AD344" s="78"/>
      <c r="AE344" s="78"/>
      <c r="AF344" s="78"/>
      <c r="AG344" s="27"/>
      <c r="AH344" s="27"/>
      <c r="AI344" s="27"/>
      <c r="AJ344" s="27"/>
      <c r="AK344" s="27"/>
      <c r="AL344" s="78"/>
      <c r="AM344" s="19">
        <f t="shared" si="5"/>
        <v>0</v>
      </c>
      <c r="AN344" s="61" t="s">
        <v>1630</v>
      </c>
      <c r="AO344" s="56"/>
      <c r="AP344" s="56"/>
      <c r="AQ344" s="56"/>
      <c r="AR344" s="56"/>
    </row>
    <row r="345" spans="1:54" ht="39.950000000000003" customHeight="1" x14ac:dyDescent="0.25">
      <c r="A345" s="97">
        <v>3</v>
      </c>
      <c r="B345" s="184" t="s">
        <v>1486</v>
      </c>
      <c r="C345" s="31" t="s">
        <v>1793</v>
      </c>
      <c r="D345" s="31" t="s">
        <v>588</v>
      </c>
      <c r="E345" s="34">
        <v>40</v>
      </c>
      <c r="F345" s="31" t="s">
        <v>612</v>
      </c>
      <c r="G345" s="34">
        <v>4002</v>
      </c>
      <c r="H345" s="52" t="s">
        <v>1794</v>
      </c>
      <c r="I345" s="34" t="s">
        <v>1795</v>
      </c>
      <c r="J345" s="52" t="s">
        <v>1796</v>
      </c>
      <c r="K345" s="74" t="s">
        <v>1797</v>
      </c>
      <c r="L345" s="52" t="s">
        <v>1794</v>
      </c>
      <c r="M345" s="52" t="s">
        <v>1798</v>
      </c>
      <c r="N345" s="35" t="s">
        <v>1799</v>
      </c>
      <c r="O345" s="197" t="s">
        <v>1800</v>
      </c>
      <c r="P345" s="72" t="s">
        <v>1801</v>
      </c>
      <c r="Q345" s="27"/>
      <c r="R345" s="27"/>
      <c r="S345" s="27"/>
      <c r="T345" s="27"/>
      <c r="U345" s="27"/>
      <c r="V345" s="27"/>
      <c r="W345" s="27"/>
      <c r="X345" s="27"/>
      <c r="Y345" s="27"/>
      <c r="Z345" s="27"/>
      <c r="AA345" s="27"/>
      <c r="AB345" s="78"/>
      <c r="AC345" s="78"/>
      <c r="AD345" s="78"/>
      <c r="AE345" s="78"/>
      <c r="AF345" s="78"/>
      <c r="AG345" s="27"/>
      <c r="AH345" s="27"/>
      <c r="AI345" s="27"/>
      <c r="AJ345" s="27"/>
      <c r="AK345" s="27"/>
      <c r="AL345" s="75"/>
      <c r="AM345" s="19">
        <f t="shared" si="5"/>
        <v>0</v>
      </c>
      <c r="AN345" s="61" t="s">
        <v>963</v>
      </c>
      <c r="AO345" s="57"/>
      <c r="AP345" s="56"/>
      <c r="AQ345" s="56"/>
      <c r="AR345" s="56"/>
    </row>
    <row r="346" spans="1:54" ht="39.950000000000003" customHeight="1" x14ac:dyDescent="0.25">
      <c r="A346" s="97"/>
      <c r="B346" s="143" t="s">
        <v>1486</v>
      </c>
      <c r="C346" s="149" t="s">
        <v>192</v>
      </c>
      <c r="D346" s="31" t="s">
        <v>588</v>
      </c>
      <c r="E346" s="34">
        <v>40</v>
      </c>
      <c r="F346" s="31" t="s">
        <v>612</v>
      </c>
      <c r="G346" s="34">
        <v>4002</v>
      </c>
      <c r="H346" s="52" t="s">
        <v>1802</v>
      </c>
      <c r="I346" s="34" t="s">
        <v>1803</v>
      </c>
      <c r="J346" s="52"/>
      <c r="K346" s="74" t="s">
        <v>1804</v>
      </c>
      <c r="L346" s="52" t="s">
        <v>1802</v>
      </c>
      <c r="M346" s="52" t="s">
        <v>1798</v>
      </c>
      <c r="N346" s="35" t="s">
        <v>1805</v>
      </c>
      <c r="O346" s="197" t="s">
        <v>1806</v>
      </c>
      <c r="P346" s="72" t="s">
        <v>1807</v>
      </c>
      <c r="Q346" s="27"/>
      <c r="R346" s="27"/>
      <c r="S346" s="27"/>
      <c r="T346" s="27"/>
      <c r="U346" s="27"/>
      <c r="V346" s="27"/>
      <c r="W346" s="27"/>
      <c r="X346" s="194">
        <v>680000000</v>
      </c>
      <c r="Y346" s="27"/>
      <c r="Z346" s="33"/>
      <c r="AA346" s="27"/>
      <c r="AB346" s="78"/>
      <c r="AC346" s="78"/>
      <c r="AD346" s="78"/>
      <c r="AE346" s="78"/>
      <c r="AF346" s="78"/>
      <c r="AG346" s="27"/>
      <c r="AH346" s="27"/>
      <c r="AI346" s="27"/>
      <c r="AJ346" s="27"/>
      <c r="AK346" s="27"/>
      <c r="AL346" s="78"/>
      <c r="AM346" s="19">
        <f t="shared" si="5"/>
        <v>680000000</v>
      </c>
      <c r="AN346" s="61" t="s">
        <v>963</v>
      </c>
      <c r="AO346" s="56"/>
      <c r="AP346" s="56"/>
      <c r="AQ346" s="56"/>
      <c r="AR346" s="56"/>
    </row>
    <row r="347" spans="1:54" ht="39.950000000000003" customHeight="1" x14ac:dyDescent="0.25">
      <c r="A347" s="97">
        <v>3</v>
      </c>
      <c r="B347" s="184" t="s">
        <v>1486</v>
      </c>
      <c r="C347" s="31" t="s">
        <v>1808</v>
      </c>
      <c r="D347" s="31" t="s">
        <v>588</v>
      </c>
      <c r="E347" s="34">
        <v>40</v>
      </c>
      <c r="F347" s="31" t="s">
        <v>612</v>
      </c>
      <c r="G347" s="34">
        <v>4002</v>
      </c>
      <c r="H347" s="52" t="s">
        <v>1809</v>
      </c>
      <c r="I347" s="34" t="s">
        <v>1810</v>
      </c>
      <c r="J347" s="52" t="s">
        <v>1811</v>
      </c>
      <c r="K347" s="74" t="s">
        <v>1812</v>
      </c>
      <c r="L347" s="52" t="s">
        <v>1809</v>
      </c>
      <c r="M347" s="52" t="s">
        <v>1798</v>
      </c>
      <c r="N347" s="35" t="s">
        <v>1813</v>
      </c>
      <c r="O347" s="197" t="s">
        <v>1814</v>
      </c>
      <c r="P347" s="72" t="s">
        <v>1815</v>
      </c>
      <c r="Q347" s="27"/>
      <c r="R347" s="27"/>
      <c r="S347" s="27"/>
      <c r="T347" s="27"/>
      <c r="U347" s="27"/>
      <c r="V347" s="27"/>
      <c r="W347" s="27"/>
      <c r="X347" s="27"/>
      <c r="Y347" s="33"/>
      <c r="Z347" s="27"/>
      <c r="AA347" s="27"/>
      <c r="AB347" s="78"/>
      <c r="AC347" s="78"/>
      <c r="AD347" s="78"/>
      <c r="AE347" s="78"/>
      <c r="AF347" s="78"/>
      <c r="AG347" s="27"/>
      <c r="AH347" s="27"/>
      <c r="AI347" s="27"/>
      <c r="AJ347" s="27"/>
      <c r="AK347" s="27"/>
      <c r="AL347" s="75"/>
      <c r="AM347" s="19">
        <f t="shared" si="5"/>
        <v>0</v>
      </c>
      <c r="AN347" s="61" t="s">
        <v>963</v>
      </c>
      <c r="AO347" s="56"/>
      <c r="AP347" s="56"/>
      <c r="AQ347" s="56"/>
      <c r="AR347" s="56"/>
    </row>
    <row r="348" spans="1:54" ht="39.950000000000003" customHeight="1" x14ac:dyDescent="0.25">
      <c r="A348" s="97">
        <v>3</v>
      </c>
      <c r="B348" s="184" t="s">
        <v>1486</v>
      </c>
      <c r="C348" s="31" t="s">
        <v>1816</v>
      </c>
      <c r="D348" s="31" t="s">
        <v>588</v>
      </c>
      <c r="E348" s="34">
        <v>40</v>
      </c>
      <c r="F348" s="31" t="s">
        <v>612</v>
      </c>
      <c r="G348" s="34">
        <v>4002</v>
      </c>
      <c r="H348" s="52" t="s">
        <v>1794</v>
      </c>
      <c r="I348" s="34" t="s">
        <v>1795</v>
      </c>
      <c r="J348" s="52" t="s">
        <v>1796</v>
      </c>
      <c r="K348" s="74" t="s">
        <v>1797</v>
      </c>
      <c r="L348" s="52" t="s">
        <v>1794</v>
      </c>
      <c r="M348" s="52" t="s">
        <v>1798</v>
      </c>
      <c r="N348" s="35" t="s">
        <v>1816</v>
      </c>
      <c r="O348" s="197" t="s">
        <v>1817</v>
      </c>
      <c r="P348" s="72" t="s">
        <v>1818</v>
      </c>
      <c r="Q348" s="27"/>
      <c r="R348" s="27"/>
      <c r="S348" s="27"/>
      <c r="T348" s="27"/>
      <c r="U348" s="27"/>
      <c r="V348" s="27"/>
      <c r="W348" s="27"/>
      <c r="X348" s="27"/>
      <c r="Y348" s="160"/>
      <c r="Z348" s="194">
        <f>+[1]VF!D8</f>
        <v>2090479915</v>
      </c>
      <c r="AA348" s="27"/>
      <c r="AB348" s="78"/>
      <c r="AC348" s="78"/>
      <c r="AD348" s="78"/>
      <c r="AE348" s="78"/>
      <c r="AF348" s="78"/>
      <c r="AG348" s="27"/>
      <c r="AH348" s="27"/>
      <c r="AI348" s="27"/>
      <c r="AJ348" s="27"/>
      <c r="AK348" s="27"/>
      <c r="AL348" s="33"/>
      <c r="AM348" s="19">
        <f t="shared" si="5"/>
        <v>2090479915</v>
      </c>
      <c r="AN348" s="61" t="s">
        <v>963</v>
      </c>
      <c r="AO348" s="56"/>
      <c r="AP348" s="56"/>
      <c r="AQ348" s="56"/>
      <c r="AR348" s="56"/>
    </row>
    <row r="349" spans="1:54" ht="39.950000000000003" customHeight="1" x14ac:dyDescent="0.25">
      <c r="A349" s="97">
        <v>3</v>
      </c>
      <c r="B349" s="184" t="s">
        <v>1486</v>
      </c>
      <c r="C349" s="31" t="s">
        <v>1819</v>
      </c>
      <c r="D349" s="31" t="s">
        <v>588</v>
      </c>
      <c r="E349" s="34">
        <v>40</v>
      </c>
      <c r="F349" s="31" t="s">
        <v>612</v>
      </c>
      <c r="G349" s="34">
        <v>4002</v>
      </c>
      <c r="H349" s="52" t="s">
        <v>1381</v>
      </c>
      <c r="I349" s="34">
        <v>4002034</v>
      </c>
      <c r="J349" s="52" t="s">
        <v>1383</v>
      </c>
      <c r="K349" s="79" t="s">
        <v>1778</v>
      </c>
      <c r="L349" s="52" t="s">
        <v>1385</v>
      </c>
      <c r="M349" s="93" t="s">
        <v>53</v>
      </c>
      <c r="N349" s="35" t="s">
        <v>1820</v>
      </c>
      <c r="O349" s="197" t="s">
        <v>1821</v>
      </c>
      <c r="P349" s="72" t="s">
        <v>1822</v>
      </c>
      <c r="Q349" s="27"/>
      <c r="R349" s="27"/>
      <c r="S349" s="27"/>
      <c r="T349" s="27"/>
      <c r="U349" s="27"/>
      <c r="V349" s="27"/>
      <c r="W349" s="27"/>
      <c r="X349" s="27"/>
      <c r="Y349" s="27"/>
      <c r="Z349" s="27"/>
      <c r="AA349" s="27"/>
      <c r="AB349" s="78"/>
      <c r="AC349" s="78"/>
      <c r="AD349" s="78"/>
      <c r="AE349" s="78"/>
      <c r="AF349" s="78"/>
      <c r="AG349" s="27"/>
      <c r="AH349" s="27"/>
      <c r="AI349" s="27"/>
      <c r="AJ349" s="27"/>
      <c r="AK349" s="27"/>
      <c r="AL349" s="75"/>
      <c r="AM349" s="19">
        <f t="shared" si="5"/>
        <v>0</v>
      </c>
      <c r="AN349" s="61" t="s">
        <v>963</v>
      </c>
      <c r="AO349" s="56"/>
      <c r="AP349" s="56"/>
      <c r="AQ349" s="56"/>
      <c r="AR349" s="56"/>
    </row>
    <row r="350" spans="1:54" ht="39.950000000000003" customHeight="1" x14ac:dyDescent="0.25">
      <c r="A350" s="97">
        <v>3</v>
      </c>
      <c r="B350" s="184" t="s">
        <v>1486</v>
      </c>
      <c r="C350" s="31" t="s">
        <v>1823</v>
      </c>
      <c r="D350" s="31" t="s">
        <v>651</v>
      </c>
      <c r="E350" s="34" t="s">
        <v>652</v>
      </c>
      <c r="F350" s="31" t="s">
        <v>721</v>
      </c>
      <c r="G350" s="34" t="s">
        <v>1824</v>
      </c>
      <c r="H350" s="52" t="s">
        <v>1825</v>
      </c>
      <c r="I350" s="34" t="s">
        <v>1826</v>
      </c>
      <c r="J350" s="52" t="s">
        <v>1827</v>
      </c>
      <c r="K350" s="74" t="s">
        <v>1828</v>
      </c>
      <c r="L350" s="52" t="s">
        <v>1829</v>
      </c>
      <c r="M350" s="52" t="s">
        <v>53</v>
      </c>
      <c r="N350" s="35" t="s">
        <v>1830</v>
      </c>
      <c r="O350" s="197" t="s">
        <v>1831</v>
      </c>
      <c r="P350" s="72" t="s">
        <v>1832</v>
      </c>
      <c r="Q350" s="27"/>
      <c r="R350" s="27"/>
      <c r="S350" s="27"/>
      <c r="T350" s="27"/>
      <c r="U350" s="27"/>
      <c r="V350" s="27"/>
      <c r="W350" s="27"/>
      <c r="X350" s="27"/>
      <c r="Y350" s="27"/>
      <c r="Z350" s="27"/>
      <c r="AA350" s="27"/>
      <c r="AB350" s="78"/>
      <c r="AC350" s="78"/>
      <c r="AD350" s="78"/>
      <c r="AE350" s="78"/>
      <c r="AF350" s="78"/>
      <c r="AG350" s="27"/>
      <c r="AH350" s="27"/>
      <c r="AI350" s="27"/>
      <c r="AJ350" s="27"/>
      <c r="AK350" s="27"/>
      <c r="AL350" s="176">
        <f>7762080518.06173-156000000-609500000</f>
        <v>6996580518.0617304</v>
      </c>
      <c r="AM350" s="19">
        <f t="shared" si="5"/>
        <v>6996580518.0617304</v>
      </c>
      <c r="AN350" s="61" t="s">
        <v>963</v>
      </c>
      <c r="AO350" s="56"/>
      <c r="AP350" s="56"/>
      <c r="AQ350" s="56"/>
      <c r="AR350" s="56"/>
      <c r="AS350" s="56"/>
      <c r="AT350" s="56"/>
      <c r="AU350" s="56"/>
      <c r="AV350" s="56"/>
      <c r="AW350" s="56"/>
      <c r="AX350" s="56"/>
      <c r="AY350" s="56"/>
      <c r="AZ350" s="56"/>
      <c r="BA350" s="56"/>
      <c r="BB350" s="56"/>
    </row>
    <row r="351" spans="1:54" s="33" customFormat="1" ht="39.950000000000003" customHeight="1" x14ac:dyDescent="0.25">
      <c r="A351" s="97">
        <v>3</v>
      </c>
      <c r="B351" s="184" t="s">
        <v>1486</v>
      </c>
      <c r="C351" s="31" t="s">
        <v>1833</v>
      </c>
      <c r="D351" s="31" t="s">
        <v>911</v>
      </c>
      <c r="E351" s="34">
        <v>17</v>
      </c>
      <c r="F351" s="31" t="s">
        <v>1834</v>
      </c>
      <c r="G351" s="34">
        <v>1709</v>
      </c>
      <c r="H351" s="52" t="s">
        <v>1835</v>
      </c>
      <c r="I351" s="34" t="s">
        <v>1836</v>
      </c>
      <c r="J351" s="52" t="s">
        <v>1837</v>
      </c>
      <c r="K351" s="74" t="s">
        <v>1838</v>
      </c>
      <c r="L351" s="52" t="s">
        <v>1835</v>
      </c>
      <c r="M351" s="52" t="s">
        <v>53</v>
      </c>
      <c r="N351" s="35" t="s">
        <v>1839</v>
      </c>
      <c r="O351" s="30"/>
      <c r="P351" s="32"/>
      <c r="Q351" s="27"/>
      <c r="R351" s="27"/>
      <c r="S351" s="27"/>
      <c r="T351" s="27"/>
      <c r="U351" s="27"/>
      <c r="V351" s="27"/>
      <c r="W351" s="27"/>
      <c r="X351" s="27"/>
      <c r="Y351" s="27"/>
      <c r="Z351" s="27"/>
      <c r="AA351" s="27"/>
      <c r="AB351" s="78"/>
      <c r="AC351" s="78"/>
      <c r="AD351" s="78"/>
      <c r="AE351" s="78"/>
      <c r="AF351" s="78"/>
      <c r="AG351" s="27"/>
      <c r="AH351" s="27"/>
      <c r="AI351" s="27"/>
      <c r="AJ351" s="27"/>
      <c r="AK351" s="27"/>
      <c r="AL351" s="78"/>
      <c r="AM351" s="19">
        <f t="shared" si="5"/>
        <v>0</v>
      </c>
      <c r="AN351" s="61" t="s">
        <v>963</v>
      </c>
      <c r="AO351" s="56"/>
      <c r="AP351" s="56"/>
      <c r="AQ351" s="56"/>
      <c r="AR351" s="56"/>
      <c r="AS351" s="56"/>
      <c r="AT351" s="56"/>
      <c r="AU351" s="56"/>
      <c r="AV351" s="56"/>
      <c r="AW351" s="56"/>
      <c r="AX351" s="56"/>
      <c r="AY351" s="56"/>
      <c r="AZ351" s="56"/>
      <c r="BA351" s="56"/>
      <c r="BB351" s="56"/>
    </row>
    <row r="352" spans="1:54" s="33" customFormat="1" ht="39.950000000000003" customHeight="1" x14ac:dyDescent="0.25">
      <c r="A352" s="97"/>
      <c r="B352" s="184" t="s">
        <v>1486</v>
      </c>
      <c r="C352" s="149" t="s">
        <v>192</v>
      </c>
      <c r="D352" s="31" t="s">
        <v>911</v>
      </c>
      <c r="E352" s="34">
        <v>17</v>
      </c>
      <c r="F352" s="31" t="s">
        <v>1834</v>
      </c>
      <c r="G352" s="34">
        <v>1709</v>
      </c>
      <c r="H352" s="52" t="s">
        <v>1162</v>
      </c>
      <c r="I352" s="34" t="s">
        <v>1840</v>
      </c>
      <c r="J352" s="52" t="s">
        <v>977</v>
      </c>
      <c r="K352" s="74" t="s">
        <v>1841</v>
      </c>
      <c r="L352" s="52" t="s">
        <v>1842</v>
      </c>
      <c r="M352" s="52" t="s">
        <v>53</v>
      </c>
      <c r="N352" s="35" t="s">
        <v>1843</v>
      </c>
      <c r="O352" s="30"/>
      <c r="P352" s="32"/>
      <c r="Q352" s="27"/>
      <c r="R352" s="27"/>
      <c r="S352" s="27"/>
      <c r="T352" s="27"/>
      <c r="U352" s="27"/>
      <c r="V352" s="27"/>
      <c r="W352" s="27"/>
      <c r="X352" s="27"/>
      <c r="Y352" s="27"/>
      <c r="Z352" s="27"/>
      <c r="AA352" s="27"/>
      <c r="AB352" s="78"/>
      <c r="AC352" s="78"/>
      <c r="AD352" s="78"/>
      <c r="AE352" s="78"/>
      <c r="AF352" s="78"/>
      <c r="AG352" s="27"/>
      <c r="AH352" s="27"/>
      <c r="AI352" s="27"/>
      <c r="AJ352" s="27"/>
      <c r="AK352" s="27"/>
      <c r="AL352" s="78"/>
      <c r="AM352" s="19">
        <f t="shared" si="5"/>
        <v>0</v>
      </c>
      <c r="AN352" s="61" t="s">
        <v>963</v>
      </c>
      <c r="AO352" s="56"/>
      <c r="AP352" s="56"/>
      <c r="AQ352" s="56"/>
      <c r="AR352" s="56"/>
      <c r="AS352" s="56"/>
      <c r="AT352" s="56"/>
      <c r="AU352" s="56"/>
      <c r="AV352" s="56"/>
      <c r="AW352" s="56"/>
      <c r="AX352" s="56"/>
      <c r="AY352" s="56"/>
      <c r="AZ352" s="56"/>
      <c r="BA352" s="56"/>
      <c r="BB352" s="56"/>
    </row>
    <row r="353" spans="1:54" s="33" customFormat="1" ht="39.950000000000003" customHeight="1" x14ac:dyDescent="0.25">
      <c r="A353" s="97"/>
      <c r="B353" s="184" t="s">
        <v>1486</v>
      </c>
      <c r="C353" s="149" t="s">
        <v>192</v>
      </c>
      <c r="D353" s="31" t="s">
        <v>911</v>
      </c>
      <c r="E353" s="34">
        <v>17</v>
      </c>
      <c r="F353" s="31" t="s">
        <v>1834</v>
      </c>
      <c r="G353" s="34">
        <v>1709</v>
      </c>
      <c r="H353" s="52" t="s">
        <v>1844</v>
      </c>
      <c r="I353" s="34">
        <v>1709078</v>
      </c>
      <c r="J353" s="52" t="s">
        <v>1845</v>
      </c>
      <c r="K353" s="74" t="s">
        <v>1846</v>
      </c>
      <c r="L353" s="52" t="s">
        <v>1847</v>
      </c>
      <c r="M353" s="52" t="s">
        <v>53</v>
      </c>
      <c r="N353" s="35" t="s">
        <v>1848</v>
      </c>
      <c r="O353" s="197" t="s">
        <v>1849</v>
      </c>
      <c r="P353" s="72" t="s">
        <v>1850</v>
      </c>
      <c r="Q353" s="27"/>
      <c r="R353" s="27"/>
      <c r="S353" s="27"/>
      <c r="T353" s="27"/>
      <c r="U353" s="27"/>
      <c r="V353" s="27"/>
      <c r="W353" s="27"/>
      <c r="X353" s="27"/>
      <c r="Y353" s="27"/>
      <c r="Z353" s="199">
        <v>2294998118.5165</v>
      </c>
      <c r="AA353" s="27"/>
      <c r="AB353" s="78"/>
      <c r="AC353" s="78"/>
      <c r="AD353" s="78"/>
      <c r="AE353" s="78"/>
      <c r="AF353" s="78"/>
      <c r="AG353" s="27"/>
      <c r="AH353" s="27"/>
      <c r="AI353" s="27"/>
      <c r="AJ353" s="27"/>
      <c r="AK353" s="27"/>
      <c r="AL353" s="78"/>
      <c r="AM353" s="19"/>
      <c r="AN353" s="61" t="s">
        <v>597</v>
      </c>
      <c r="AO353" s="56"/>
      <c r="AP353" s="56"/>
      <c r="AQ353" s="56"/>
      <c r="AR353" s="56"/>
      <c r="AS353" s="56"/>
      <c r="AT353" s="56"/>
      <c r="AU353" s="56"/>
      <c r="AV353" s="56"/>
      <c r="AW353" s="56"/>
      <c r="AX353" s="56"/>
      <c r="AY353" s="56"/>
      <c r="AZ353" s="56"/>
      <c r="BA353" s="56"/>
      <c r="BB353" s="56"/>
    </row>
    <row r="354" spans="1:54" ht="39.950000000000003" customHeight="1" x14ac:dyDescent="0.25">
      <c r="A354" s="97">
        <v>3</v>
      </c>
      <c r="B354" s="184" t="s">
        <v>1486</v>
      </c>
      <c r="C354" s="31" t="s">
        <v>1851</v>
      </c>
      <c r="D354" s="31" t="s">
        <v>588</v>
      </c>
      <c r="E354" s="34">
        <v>40</v>
      </c>
      <c r="F354" s="31" t="s">
        <v>612</v>
      </c>
      <c r="G354" s="34">
        <v>4002</v>
      </c>
      <c r="H354" s="52" t="s">
        <v>613</v>
      </c>
      <c r="I354" s="34" t="s">
        <v>614</v>
      </c>
      <c r="J354" s="52" t="s">
        <v>615</v>
      </c>
      <c r="K354" s="79" t="s">
        <v>616</v>
      </c>
      <c r="L354" s="52" t="s">
        <v>617</v>
      </c>
      <c r="M354" s="93" t="s">
        <v>53</v>
      </c>
      <c r="N354" s="35" t="s">
        <v>1852</v>
      </c>
      <c r="O354" s="30"/>
      <c r="P354" s="32"/>
      <c r="Q354" s="27"/>
      <c r="R354" s="27"/>
      <c r="S354" s="27"/>
      <c r="T354" s="27"/>
      <c r="U354" s="27"/>
      <c r="V354" s="27"/>
      <c r="W354" s="27"/>
      <c r="X354" s="27"/>
      <c r="Y354" s="27"/>
      <c r="Z354" s="27"/>
      <c r="AA354" s="27"/>
      <c r="AB354" s="78"/>
      <c r="AC354" s="78"/>
      <c r="AD354" s="78"/>
      <c r="AE354" s="78"/>
      <c r="AF354" s="78"/>
      <c r="AG354" s="27"/>
      <c r="AH354" s="27"/>
      <c r="AI354" s="27"/>
      <c r="AJ354" s="27"/>
      <c r="AK354" s="27"/>
      <c r="AL354" s="78"/>
      <c r="AM354" s="19">
        <f t="shared" si="5"/>
        <v>0</v>
      </c>
      <c r="AN354" s="61" t="s">
        <v>963</v>
      </c>
      <c r="AO354" s="56"/>
      <c r="AP354" s="56"/>
      <c r="AQ354" s="56"/>
      <c r="AR354" s="56"/>
      <c r="AS354" s="56"/>
      <c r="AT354" s="56"/>
      <c r="AU354" s="56"/>
      <c r="AV354" s="56"/>
      <c r="AW354" s="56"/>
      <c r="AX354" s="56"/>
      <c r="AY354" s="56"/>
      <c r="AZ354" s="56"/>
      <c r="BA354" s="56"/>
      <c r="BB354" s="56"/>
    </row>
    <row r="355" spans="1:54" ht="39.950000000000003" customHeight="1" x14ac:dyDescent="0.25">
      <c r="A355" s="97"/>
      <c r="B355" s="184" t="s">
        <v>1486</v>
      </c>
      <c r="C355" s="31" t="s">
        <v>1853</v>
      </c>
      <c r="D355" s="31" t="s">
        <v>588</v>
      </c>
      <c r="E355" s="34">
        <v>40</v>
      </c>
      <c r="F355" s="31" t="s">
        <v>612</v>
      </c>
      <c r="G355" s="34">
        <v>4002</v>
      </c>
      <c r="H355" s="52" t="s">
        <v>613</v>
      </c>
      <c r="I355" s="34" t="s">
        <v>614</v>
      </c>
      <c r="J355" s="52" t="s">
        <v>615</v>
      </c>
      <c r="K355" s="79" t="s">
        <v>616</v>
      </c>
      <c r="L355" s="52" t="s">
        <v>617</v>
      </c>
      <c r="M355" s="93" t="s">
        <v>53</v>
      </c>
      <c r="N355" s="35" t="s">
        <v>1854</v>
      </c>
      <c r="O355" s="197" t="s">
        <v>1855</v>
      </c>
      <c r="P355" s="72" t="s">
        <v>1856</v>
      </c>
      <c r="Q355" s="27"/>
      <c r="R355" s="27"/>
      <c r="S355" s="27"/>
      <c r="T355" s="27"/>
      <c r="U355" s="27"/>
      <c r="V355" s="27"/>
      <c r="W355" s="27"/>
      <c r="X355" s="27"/>
      <c r="Y355" s="27"/>
      <c r="Z355" s="27"/>
      <c r="AA355" s="27"/>
      <c r="AB355" s="78"/>
      <c r="AC355" s="78"/>
      <c r="AD355" s="78"/>
      <c r="AE355" s="78"/>
      <c r="AF355" s="78"/>
      <c r="AG355" s="27"/>
      <c r="AH355" s="27"/>
      <c r="AI355" s="27"/>
      <c r="AJ355" s="27"/>
      <c r="AK355" s="27"/>
      <c r="AL355" s="78"/>
      <c r="AM355" s="19">
        <f t="shared" si="5"/>
        <v>0</v>
      </c>
      <c r="AN355" s="61" t="s">
        <v>963</v>
      </c>
      <c r="AO355" s="99"/>
      <c r="AP355" s="56"/>
      <c r="AQ355" s="56"/>
      <c r="AR355" s="56"/>
    </row>
    <row r="356" spans="1:54" ht="39.950000000000003" customHeight="1" x14ac:dyDescent="0.25">
      <c r="A356" s="97">
        <v>3</v>
      </c>
      <c r="B356" s="184" t="s">
        <v>1486</v>
      </c>
      <c r="C356" s="149" t="s">
        <v>192</v>
      </c>
      <c r="D356" s="200" t="s">
        <v>193</v>
      </c>
      <c r="E356" s="34" t="s">
        <v>194</v>
      </c>
      <c r="F356" s="201" t="s">
        <v>195</v>
      </c>
      <c r="G356" s="34">
        <v>4599</v>
      </c>
      <c r="H356" s="96" t="s">
        <v>1857</v>
      </c>
      <c r="I356" s="34" t="s">
        <v>1858</v>
      </c>
      <c r="J356" s="39" t="s">
        <v>1859</v>
      </c>
      <c r="K356" s="202" t="s">
        <v>1860</v>
      </c>
      <c r="L356" s="96" t="s">
        <v>1857</v>
      </c>
      <c r="M356" s="202" t="s">
        <v>53</v>
      </c>
      <c r="N356" s="196" t="s">
        <v>1861</v>
      </c>
      <c r="O356" s="30"/>
      <c r="P356" s="32"/>
      <c r="Q356" s="27"/>
      <c r="R356" s="27"/>
      <c r="S356" s="27"/>
      <c r="T356" s="27"/>
      <c r="U356" s="27"/>
      <c r="V356" s="27"/>
      <c r="W356" s="27"/>
      <c r="X356" s="27"/>
      <c r="Y356" s="27"/>
      <c r="Z356" s="27"/>
      <c r="AA356" s="27"/>
      <c r="AB356" s="78"/>
      <c r="AC356" s="78"/>
      <c r="AD356" s="78"/>
      <c r="AE356" s="78"/>
      <c r="AF356" s="78"/>
      <c r="AG356" s="27"/>
      <c r="AH356" s="27"/>
      <c r="AI356" s="27"/>
      <c r="AJ356" s="27"/>
      <c r="AK356" s="27"/>
      <c r="AL356" s="78"/>
      <c r="AM356" s="19">
        <f t="shared" si="5"/>
        <v>0</v>
      </c>
      <c r="AN356" s="61" t="s">
        <v>963</v>
      </c>
      <c r="AO356" s="100"/>
      <c r="AP356" s="56"/>
      <c r="AQ356" s="56"/>
      <c r="AR356" s="56"/>
    </row>
    <row r="357" spans="1:54" ht="39.950000000000003" customHeight="1" x14ac:dyDescent="0.25">
      <c r="A357" s="97">
        <v>3</v>
      </c>
      <c r="B357" s="184" t="s">
        <v>1486</v>
      </c>
      <c r="C357" s="31" t="s">
        <v>1862</v>
      </c>
      <c r="D357" s="31" t="s">
        <v>588</v>
      </c>
      <c r="E357" s="34">
        <v>40</v>
      </c>
      <c r="F357" s="31" t="s">
        <v>612</v>
      </c>
      <c r="G357" s="34">
        <v>4002</v>
      </c>
      <c r="H357" s="52" t="s">
        <v>1381</v>
      </c>
      <c r="I357" s="34" t="s">
        <v>1777</v>
      </c>
      <c r="J357" s="52" t="s">
        <v>1383</v>
      </c>
      <c r="K357" s="74" t="s">
        <v>1778</v>
      </c>
      <c r="L357" s="52" t="s">
        <v>1385</v>
      </c>
      <c r="M357" s="52" t="s">
        <v>53</v>
      </c>
      <c r="N357" s="52" t="s">
        <v>1863</v>
      </c>
      <c r="O357" s="198"/>
      <c r="P357" s="102"/>
      <c r="Q357" s="27"/>
      <c r="R357" s="27"/>
      <c r="S357" s="27"/>
      <c r="T357" s="27"/>
      <c r="U357" s="27"/>
      <c r="V357" s="27"/>
      <c r="W357" s="27"/>
      <c r="X357" s="27"/>
      <c r="Y357" s="27"/>
      <c r="Z357" s="27"/>
      <c r="AA357" s="27"/>
      <c r="AB357" s="78"/>
      <c r="AC357" s="78"/>
      <c r="AD357" s="78"/>
      <c r="AE357" s="78"/>
      <c r="AF357" s="78"/>
      <c r="AG357" s="27"/>
      <c r="AH357" s="27"/>
      <c r="AI357" s="27"/>
      <c r="AJ357" s="27"/>
      <c r="AK357" s="27"/>
      <c r="AL357" s="78"/>
      <c r="AM357" s="19">
        <f t="shared" si="5"/>
        <v>0</v>
      </c>
      <c r="AN357" s="61" t="s">
        <v>597</v>
      </c>
      <c r="AO357" s="56"/>
      <c r="AP357" s="56"/>
      <c r="AQ357" s="56"/>
      <c r="AR357" s="56"/>
    </row>
    <row r="358" spans="1:54" ht="39.950000000000003" customHeight="1" x14ac:dyDescent="0.25">
      <c r="A358" s="97">
        <v>3</v>
      </c>
      <c r="B358" s="184" t="s">
        <v>1486</v>
      </c>
      <c r="C358" s="31" t="s">
        <v>1864</v>
      </c>
      <c r="D358" s="31" t="s">
        <v>588</v>
      </c>
      <c r="E358" s="34">
        <v>40</v>
      </c>
      <c r="F358" s="31" t="s">
        <v>612</v>
      </c>
      <c r="G358" s="34">
        <v>4002</v>
      </c>
      <c r="H358" s="52" t="s">
        <v>144</v>
      </c>
      <c r="I358" s="34" t="s">
        <v>1865</v>
      </c>
      <c r="J358" s="52" t="s">
        <v>641</v>
      </c>
      <c r="K358" s="74" t="s">
        <v>1866</v>
      </c>
      <c r="L358" s="52" t="s">
        <v>1175</v>
      </c>
      <c r="M358" s="52" t="s">
        <v>53</v>
      </c>
      <c r="N358" s="35" t="s">
        <v>1864</v>
      </c>
      <c r="O358" s="197">
        <v>2022761470054</v>
      </c>
      <c r="P358" s="72" t="s">
        <v>1867</v>
      </c>
      <c r="Q358" s="27"/>
      <c r="R358" s="27"/>
      <c r="S358" s="27"/>
      <c r="T358" s="27"/>
      <c r="U358" s="27"/>
      <c r="V358" s="27"/>
      <c r="W358" s="27"/>
      <c r="X358" s="27"/>
      <c r="Y358" s="27"/>
      <c r="Z358" s="27"/>
      <c r="AA358" s="27"/>
      <c r="AB358" s="78"/>
      <c r="AC358" s="78"/>
      <c r="AD358" s="78"/>
      <c r="AE358" s="78"/>
      <c r="AF358" s="78"/>
      <c r="AG358" s="27"/>
      <c r="AH358" s="27"/>
      <c r="AI358" s="27"/>
      <c r="AJ358" s="27"/>
      <c r="AK358" s="27"/>
      <c r="AL358" s="78"/>
      <c r="AM358" s="19">
        <f t="shared" si="5"/>
        <v>0</v>
      </c>
      <c r="AN358" s="61" t="s">
        <v>1084</v>
      </c>
      <c r="AO358" s="99"/>
      <c r="AP358" s="56"/>
      <c r="AQ358" s="218"/>
      <c r="AR358" s="56"/>
    </row>
    <row r="359" spans="1:54" ht="39.950000000000003" customHeight="1" thickBot="1" x14ac:dyDescent="0.3">
      <c r="A359" s="193">
        <v>3</v>
      </c>
      <c r="B359" s="143" t="s">
        <v>1486</v>
      </c>
      <c r="C359" s="31" t="s">
        <v>1868</v>
      </c>
      <c r="D359" s="31" t="s">
        <v>588</v>
      </c>
      <c r="E359" s="34">
        <v>40</v>
      </c>
      <c r="F359" s="31" t="s">
        <v>612</v>
      </c>
      <c r="G359" s="34">
        <v>4002</v>
      </c>
      <c r="H359" s="52" t="s">
        <v>1794</v>
      </c>
      <c r="I359" s="34" t="s">
        <v>1795</v>
      </c>
      <c r="J359" s="52" t="s">
        <v>1796</v>
      </c>
      <c r="K359" s="74" t="s">
        <v>1797</v>
      </c>
      <c r="L359" s="52" t="s">
        <v>1794</v>
      </c>
      <c r="M359" s="52" t="s">
        <v>1798</v>
      </c>
      <c r="N359" s="52" t="s">
        <v>1869</v>
      </c>
      <c r="O359" s="197" t="s">
        <v>1870</v>
      </c>
      <c r="P359" s="72" t="s">
        <v>1871</v>
      </c>
      <c r="Q359" s="27"/>
      <c r="R359" s="27"/>
      <c r="S359" s="27"/>
      <c r="T359" s="27"/>
      <c r="U359" s="27"/>
      <c r="V359" s="27"/>
      <c r="W359" s="27"/>
      <c r="X359" s="194">
        <f>470000000-156000000-103021217.75</f>
        <v>210978782.25</v>
      </c>
      <c r="Y359" s="27"/>
      <c r="Z359" s="33"/>
      <c r="AA359" s="27"/>
      <c r="AB359" s="78"/>
      <c r="AC359" s="78"/>
      <c r="AD359" s="78"/>
      <c r="AE359" s="78"/>
      <c r="AF359" s="78"/>
      <c r="AG359" s="27"/>
      <c r="AH359" s="27"/>
      <c r="AI359" s="27"/>
      <c r="AJ359" s="27"/>
      <c r="AK359" s="27"/>
      <c r="AL359" s="176">
        <f>156000000+[1]VF!D18</f>
        <v>780953182.65999997</v>
      </c>
      <c r="AM359" s="19">
        <f t="shared" si="5"/>
        <v>991931964.90999997</v>
      </c>
      <c r="AN359" s="61" t="s">
        <v>597</v>
      </c>
      <c r="AO359" s="100"/>
      <c r="AP359" s="56"/>
      <c r="AQ359" s="215"/>
      <c r="AR359" s="56"/>
      <c r="AS359" s="107"/>
    </row>
    <row r="360" spans="1:54" ht="17.25" customHeight="1" thickBot="1" x14ac:dyDescent="0.3">
      <c r="A360" s="224" t="s">
        <v>1872</v>
      </c>
      <c r="B360" s="224"/>
      <c r="C360" s="224"/>
      <c r="D360" s="224"/>
      <c r="E360" s="224"/>
      <c r="F360" s="224"/>
      <c r="G360" s="224"/>
      <c r="H360" s="224"/>
      <c r="I360" s="224"/>
      <c r="J360" s="224"/>
      <c r="K360" s="224"/>
      <c r="L360" s="224"/>
      <c r="M360" s="224"/>
      <c r="N360" s="224"/>
      <c r="O360" s="224"/>
      <c r="P360" s="225"/>
      <c r="Q360" s="203">
        <f t="shared" ref="Q360:Y360" si="6">SUM(Q6:Q359)</f>
        <v>261208941</v>
      </c>
      <c r="R360" s="203">
        <f t="shared" si="6"/>
        <v>2864212671</v>
      </c>
      <c r="S360" s="203">
        <f t="shared" si="6"/>
        <v>1472007385</v>
      </c>
      <c r="T360" s="203">
        <f t="shared" si="6"/>
        <v>380838483.35999995</v>
      </c>
      <c r="U360" s="203">
        <f t="shared" si="6"/>
        <v>502787652.48000002</v>
      </c>
      <c r="V360" s="203">
        <f t="shared" si="6"/>
        <v>70660256282</v>
      </c>
      <c r="W360" s="203">
        <f t="shared" si="6"/>
        <v>30987883228.119999</v>
      </c>
      <c r="X360" s="204">
        <f>SUM(X6:X359)</f>
        <v>3640012928.0100002</v>
      </c>
      <c r="Y360" s="203">
        <f t="shared" si="6"/>
        <v>0</v>
      </c>
      <c r="Z360" s="205">
        <f>SUM(Z7:Z359)</f>
        <v>16100257796.0865</v>
      </c>
      <c r="AA360" s="203">
        <f t="shared" ref="AA360:AJ360" si="7">SUM(AA6:AA359)</f>
        <v>55000685914.519997</v>
      </c>
      <c r="AB360" s="203">
        <f t="shared" si="7"/>
        <v>1326328730.1399999</v>
      </c>
      <c r="AC360" s="203">
        <f t="shared" si="7"/>
        <v>10822889265.52</v>
      </c>
      <c r="AD360" s="203">
        <f t="shared" si="7"/>
        <v>386432015.30000001</v>
      </c>
      <c r="AE360" s="203">
        <f t="shared" si="7"/>
        <v>520000000</v>
      </c>
      <c r="AF360" s="203">
        <f t="shared" si="7"/>
        <v>862400000</v>
      </c>
      <c r="AG360" s="203">
        <f t="shared" si="7"/>
        <v>1700000000</v>
      </c>
      <c r="AH360" s="203">
        <f t="shared" si="7"/>
        <v>1558749803.75</v>
      </c>
      <c r="AI360" s="203">
        <f t="shared" si="7"/>
        <v>55274173</v>
      </c>
      <c r="AJ360" s="203">
        <f t="shared" si="7"/>
        <v>0</v>
      </c>
      <c r="AK360" s="203">
        <f>SUM(AK6:AK359)</f>
        <v>0</v>
      </c>
      <c r="AL360" s="203">
        <f>SUM(AL6:AL359)</f>
        <v>25785052550.666729</v>
      </c>
      <c r="AM360" s="206">
        <f>SUM(Q360:AL360)</f>
        <v>224887277819.95319</v>
      </c>
      <c r="AN360" s="207"/>
      <c r="AO360" s="219"/>
      <c r="AP360" s="56"/>
      <c r="AQ360" s="56"/>
      <c r="AR360" s="56"/>
    </row>
    <row r="361" spans="1:54" ht="27" customHeight="1" thickTop="1" x14ac:dyDescent="0.25">
      <c r="C361"/>
      <c r="D361"/>
      <c r="E361" s="109"/>
      <c r="F361"/>
      <c r="G361" s="106"/>
      <c r="H361" s="110"/>
      <c r="I361" s="106"/>
      <c r="J361"/>
      <c r="K361" s="109"/>
      <c r="L361"/>
      <c r="M361"/>
      <c r="N361"/>
      <c r="AO361" s="56"/>
      <c r="AP361" s="214"/>
      <c r="AQ361" s="215"/>
      <c r="AR361" s="56"/>
    </row>
    <row r="362" spans="1:54" ht="27" customHeight="1" x14ac:dyDescent="0.3">
      <c r="C362"/>
      <c r="D362"/>
      <c r="E362" s="109"/>
      <c r="F362"/>
      <c r="G362" s="106"/>
      <c r="H362" s="110"/>
      <c r="I362" s="106"/>
      <c r="J362"/>
      <c r="K362" s="109"/>
      <c r="L362"/>
      <c r="M362"/>
      <c r="N362"/>
      <c r="AM362" s="111"/>
      <c r="AN362" s="112"/>
      <c r="AO362" s="220"/>
      <c r="AP362" s="99"/>
      <c r="AQ362" s="56"/>
      <c r="AR362" s="56"/>
    </row>
    <row r="363" spans="1:54" ht="24.75" customHeight="1" x14ac:dyDescent="0.25">
      <c r="C363"/>
      <c r="D363"/>
      <c r="E363" s="109"/>
      <c r="F363"/>
      <c r="G363" s="106"/>
      <c r="H363" s="110"/>
      <c r="I363" s="106"/>
      <c r="J363"/>
      <c r="K363" s="109"/>
      <c r="L363"/>
      <c r="M363"/>
      <c r="N363"/>
      <c r="Q363" s="113"/>
      <c r="R363" s="113"/>
      <c r="S363" s="113"/>
      <c r="T363" s="113"/>
      <c r="U363" s="113"/>
      <c r="V363" s="113"/>
      <c r="W363" s="113"/>
      <c r="X363" s="113"/>
      <c r="Y363" s="114"/>
      <c r="Z363" s="113"/>
      <c r="AA363" s="113"/>
      <c r="AB363" s="113"/>
      <c r="AC363" s="113"/>
      <c r="AD363" s="113"/>
      <c r="AE363" s="113"/>
      <c r="AF363" s="113"/>
      <c r="AG363" s="114"/>
      <c r="AH363" s="115"/>
      <c r="AI363" s="114"/>
      <c r="AJ363" s="115"/>
      <c r="AK363" s="115"/>
      <c r="AL363" s="115"/>
      <c r="AM363" s="116"/>
      <c r="AN363" s="117"/>
      <c r="AO363" s="221"/>
      <c r="AP363" s="56"/>
      <c r="AQ363" s="56"/>
      <c r="AR363" s="56"/>
    </row>
    <row r="364" spans="1:54" ht="27" customHeight="1" x14ac:dyDescent="0.25">
      <c r="Q364" s="122"/>
      <c r="R364" s="122"/>
      <c r="S364" s="122"/>
      <c r="T364" s="122"/>
      <c r="U364" s="122"/>
      <c r="V364" s="122"/>
      <c r="W364" s="122"/>
      <c r="X364" s="122"/>
      <c r="Y364" s="122"/>
      <c r="Z364" s="123"/>
      <c r="AA364" s="122"/>
      <c r="AB364" s="122"/>
      <c r="AC364" s="122"/>
      <c r="AD364" s="122"/>
      <c r="AE364" s="122"/>
      <c r="AF364" s="122"/>
      <c r="AG364" s="122"/>
      <c r="AH364" s="123"/>
      <c r="AI364" s="122"/>
      <c r="AJ364" s="122"/>
      <c r="AK364" s="122"/>
      <c r="AL364" s="123"/>
      <c r="AM364" s="123"/>
      <c r="AN364" s="124"/>
      <c r="AO364" s="222"/>
      <c r="AP364" s="56"/>
      <c r="AQ364" s="56"/>
      <c r="AR364" s="56"/>
    </row>
    <row r="365" spans="1:54" x14ac:dyDescent="0.25">
      <c r="AN365" s="125"/>
      <c r="AO365" s="56"/>
      <c r="AP365" s="56"/>
      <c r="AQ365" s="56"/>
      <c r="AR365" s="56"/>
    </row>
    <row r="366" spans="1:54" x14ac:dyDescent="0.25">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7"/>
      <c r="AL366" s="127"/>
      <c r="AM366" s="128"/>
      <c r="AN366" s="129"/>
      <c r="AO366" s="57"/>
      <c r="AP366" s="56"/>
      <c r="AQ366" s="56"/>
      <c r="AR366" s="56"/>
    </row>
    <row r="367" spans="1:54" s="108" customFormat="1" ht="16.5" thickBot="1" x14ac:dyDescent="0.3">
      <c r="A367" s="42"/>
      <c r="B367" s="130"/>
      <c r="C367" s="118"/>
      <c r="D367" s="118"/>
      <c r="E367" s="119"/>
      <c r="F367" s="118"/>
      <c r="G367" s="120"/>
      <c r="H367" s="121"/>
      <c r="I367" s="120"/>
      <c r="J367" s="118"/>
      <c r="K367" s="119"/>
      <c r="L367" s="118"/>
      <c r="M367" s="118"/>
      <c r="N367" s="118"/>
      <c r="O367" s="55"/>
      <c r="P367" s="55"/>
      <c r="Q367"/>
      <c r="R367"/>
      <c r="S367"/>
      <c r="T367"/>
      <c r="U367"/>
      <c r="V367"/>
      <c r="W367"/>
      <c r="X367"/>
      <c r="Y367"/>
      <c r="Z367"/>
      <c r="AA367"/>
      <c r="AB367"/>
      <c r="AC367"/>
      <c r="AD367"/>
      <c r="AE367"/>
      <c r="AF367"/>
      <c r="AG367"/>
      <c r="AH367"/>
      <c r="AI367"/>
      <c r="AJ367"/>
      <c r="AK367" s="57"/>
      <c r="AL367" s="57"/>
      <c r="AM367" s="57"/>
      <c r="AN367" s="131"/>
      <c r="AO367" s="132"/>
      <c r="AP367" s="223"/>
      <c r="AQ367" s="223"/>
      <c r="AR367" s="223"/>
    </row>
    <row r="368" spans="1:54" s="108" customFormat="1" ht="15.75" x14ac:dyDescent="0.25">
      <c r="A368" s="42"/>
      <c r="B368" s="133"/>
      <c r="C368" s="118"/>
      <c r="D368" s="118"/>
      <c r="E368" s="119"/>
      <c r="F368" s="118"/>
      <c r="G368" s="120"/>
      <c r="H368" s="121"/>
      <c r="I368" s="120"/>
      <c r="J368" s="118"/>
      <c r="K368" s="119"/>
      <c r="L368" s="118"/>
      <c r="M368" s="118"/>
      <c r="N368" s="118"/>
      <c r="O368" s="55"/>
      <c r="P368" s="55"/>
      <c r="Q368"/>
      <c r="R368"/>
      <c r="S368"/>
      <c r="T368"/>
      <c r="U368"/>
      <c r="V368"/>
      <c r="W368"/>
      <c r="X368"/>
      <c r="Y368"/>
      <c r="Z368"/>
      <c r="AA368"/>
      <c r="AB368"/>
      <c r="AC368"/>
      <c r="AD368"/>
      <c r="AE368"/>
      <c r="AF368"/>
      <c r="AG368"/>
      <c r="AH368"/>
      <c r="AI368"/>
      <c r="AJ368"/>
      <c r="AK368" s="57"/>
      <c r="AL368" s="134"/>
      <c r="AM368" s="134"/>
      <c r="AN368" s="135"/>
      <c r="AO368" s="132"/>
      <c r="AP368" s="223"/>
      <c r="AQ368" s="223"/>
      <c r="AR368" s="223"/>
    </row>
    <row r="369" spans="1:44" s="108" customFormat="1" ht="15.75" x14ac:dyDescent="0.25">
      <c r="A369" s="42"/>
      <c r="B369" s="136"/>
      <c r="C369" s="118"/>
      <c r="D369" s="118"/>
      <c r="E369" s="119"/>
      <c r="F369" s="118"/>
      <c r="G369" s="120"/>
      <c r="H369" s="121"/>
      <c r="I369" s="120"/>
      <c r="J369" s="118"/>
      <c r="K369" s="119"/>
      <c r="L369" s="118"/>
      <c r="M369" s="118"/>
      <c r="N369" s="118"/>
      <c r="O369" s="55"/>
      <c r="P369" s="55"/>
      <c r="Q369"/>
      <c r="R369"/>
      <c r="S369"/>
      <c r="T369"/>
      <c r="U369"/>
      <c r="V369"/>
      <c r="W369"/>
      <c r="X369"/>
      <c r="Y369"/>
      <c r="Z369" s="137"/>
      <c r="AA369"/>
      <c r="AB369" s="107"/>
      <c r="AC369"/>
      <c r="AD369"/>
      <c r="AE369"/>
      <c r="AF369"/>
      <c r="AG369"/>
      <c r="AH369"/>
      <c r="AI369"/>
      <c r="AJ369"/>
      <c r="AK369" s="57"/>
      <c r="AL369" s="57"/>
      <c r="AM369" s="57"/>
      <c r="AN369" s="138"/>
      <c r="AO369" s="139"/>
      <c r="AP369" s="223"/>
      <c r="AQ369" s="223"/>
      <c r="AR369" s="223"/>
    </row>
    <row r="370" spans="1:44" s="108" customFormat="1" ht="15.75" x14ac:dyDescent="0.25">
      <c r="A370" s="42"/>
      <c r="B370" s="140"/>
      <c r="C370" s="118"/>
      <c r="D370" s="118"/>
      <c r="E370" s="119"/>
      <c r="F370" s="118"/>
      <c r="G370" s="120"/>
      <c r="H370" s="121"/>
      <c r="I370" s="120"/>
      <c r="J370" s="118"/>
      <c r="K370" s="119"/>
      <c r="L370" s="118"/>
      <c r="M370" s="118"/>
      <c r="N370" s="118"/>
      <c r="O370" s="55"/>
      <c r="P370" s="55"/>
      <c r="Q370"/>
      <c r="R370"/>
      <c r="S370"/>
      <c r="T370"/>
      <c r="U370"/>
      <c r="V370"/>
      <c r="W370"/>
      <c r="X370"/>
      <c r="Y370"/>
      <c r="Z370" s="137"/>
      <c r="AA370"/>
      <c r="AB370"/>
      <c r="AC370"/>
      <c r="AD370"/>
      <c r="AE370"/>
      <c r="AF370"/>
      <c r="AG370"/>
      <c r="AH370"/>
      <c r="AI370"/>
      <c r="AJ370"/>
      <c r="AK370"/>
      <c r="AL370"/>
      <c r="AM370"/>
      <c r="AN370" s="141"/>
      <c r="AO370" s="223"/>
      <c r="AP370" s="223"/>
      <c r="AQ370" s="223"/>
      <c r="AR370" s="223"/>
    </row>
    <row r="371" spans="1:44" s="108" customFormat="1" ht="15.75" x14ac:dyDescent="0.25">
      <c r="A371" s="42"/>
      <c r="B371" s="133"/>
      <c r="C371" s="118"/>
      <c r="D371" s="118"/>
      <c r="E371" s="119"/>
      <c r="F371" s="118"/>
      <c r="G371" s="120"/>
      <c r="H371" s="121"/>
      <c r="I371" s="120"/>
      <c r="J371" s="118"/>
      <c r="K371" s="119"/>
      <c r="L371" s="118"/>
      <c r="M371" s="118"/>
      <c r="N371" s="118"/>
      <c r="O371" s="55"/>
      <c r="P371" s="55"/>
      <c r="Q371"/>
      <c r="R371"/>
      <c r="S371"/>
      <c r="T371"/>
      <c r="U371"/>
      <c r="V371"/>
      <c r="W371"/>
      <c r="X371"/>
      <c r="Y371"/>
      <c r="Z371" s="137"/>
      <c r="AA371"/>
      <c r="AB371"/>
      <c r="AC371"/>
      <c r="AD371"/>
      <c r="AE371"/>
      <c r="AF371"/>
      <c r="AG371"/>
      <c r="AH371"/>
      <c r="AI371"/>
      <c r="AJ371"/>
      <c r="AK371"/>
      <c r="AL371"/>
      <c r="AM371"/>
      <c r="AN371" s="141"/>
      <c r="AO371" s="223"/>
      <c r="AP371" s="223"/>
      <c r="AQ371" s="223"/>
      <c r="AR371" s="223"/>
    </row>
    <row r="372" spans="1:44" s="108" customFormat="1" ht="15.75" x14ac:dyDescent="0.25">
      <c r="A372" s="42"/>
      <c r="B372" s="133"/>
      <c r="C372" s="118"/>
      <c r="D372" s="118"/>
      <c r="E372" s="119"/>
      <c r="F372" s="118"/>
      <c r="G372" s="120"/>
      <c r="H372" s="121"/>
      <c r="I372" s="120"/>
      <c r="J372" s="118"/>
      <c r="K372" s="119"/>
      <c r="L372" s="118"/>
      <c r="M372" s="118"/>
      <c r="N372" s="118"/>
      <c r="O372" s="55"/>
      <c r="P372" s="55"/>
      <c r="Q372"/>
      <c r="R372"/>
      <c r="S372"/>
      <c r="T372"/>
      <c r="U372"/>
      <c r="V372"/>
      <c r="W372"/>
      <c r="X372"/>
      <c r="Y372"/>
      <c r="Z372"/>
      <c r="AA372"/>
      <c r="AB372"/>
      <c r="AC372"/>
      <c r="AD372"/>
      <c r="AE372"/>
      <c r="AF372"/>
      <c r="AG372"/>
      <c r="AH372"/>
      <c r="AI372"/>
      <c r="AJ372"/>
      <c r="AK372"/>
      <c r="AL372"/>
      <c r="AM372"/>
      <c r="AN372" s="141"/>
      <c r="AO372" s="223"/>
      <c r="AP372" s="223"/>
      <c r="AQ372" s="223"/>
      <c r="AR372" s="223"/>
    </row>
    <row r="373" spans="1:44" s="108" customFormat="1" ht="15.75" x14ac:dyDescent="0.25">
      <c r="A373" s="42"/>
      <c r="B373" s="133"/>
      <c r="C373" s="118"/>
      <c r="D373" s="118"/>
      <c r="E373" s="119"/>
      <c r="F373" s="118"/>
      <c r="G373" s="120"/>
      <c r="H373" s="121"/>
      <c r="I373" s="120"/>
      <c r="J373" s="118"/>
      <c r="K373" s="119"/>
      <c r="L373" s="118"/>
      <c r="M373" s="118"/>
      <c r="N373" s="118"/>
      <c r="O373" s="55"/>
      <c r="P373" s="55"/>
      <c r="Q373"/>
      <c r="R373"/>
      <c r="S373"/>
      <c r="T373"/>
      <c r="U373"/>
      <c r="V373"/>
      <c r="W373"/>
      <c r="X373"/>
      <c r="Y373"/>
      <c r="Z373"/>
      <c r="AA373"/>
      <c r="AB373"/>
      <c r="AC373"/>
      <c r="AD373"/>
      <c r="AE373"/>
      <c r="AF373"/>
      <c r="AG373"/>
      <c r="AH373"/>
      <c r="AI373"/>
      <c r="AJ373"/>
      <c r="AK373"/>
      <c r="AL373"/>
      <c r="AM373"/>
      <c r="AN373" s="141"/>
      <c r="AO373" s="223"/>
      <c r="AP373" s="223"/>
      <c r="AQ373" s="223"/>
      <c r="AR373" s="223"/>
    </row>
    <row r="374" spans="1:44" s="108" customFormat="1" ht="15.75" x14ac:dyDescent="0.25">
      <c r="A374" s="42"/>
      <c r="B374" s="133"/>
      <c r="C374" s="118"/>
      <c r="D374" s="118"/>
      <c r="E374" s="119"/>
      <c r="F374" s="118"/>
      <c r="G374" s="120"/>
      <c r="H374" s="121"/>
      <c r="I374" s="120"/>
      <c r="J374" s="118"/>
      <c r="K374" s="119"/>
      <c r="L374" s="118"/>
      <c r="M374" s="118"/>
      <c r="N374" s="118"/>
      <c r="O374" s="55"/>
      <c r="P374" s="55"/>
      <c r="Q374"/>
      <c r="R374"/>
      <c r="S374"/>
      <c r="T374"/>
      <c r="U374"/>
      <c r="V374"/>
      <c r="W374"/>
      <c r="X374"/>
      <c r="Y374"/>
      <c r="Z374"/>
      <c r="AA374"/>
      <c r="AB374"/>
      <c r="AC374"/>
      <c r="AD374"/>
      <c r="AE374"/>
      <c r="AF374"/>
      <c r="AG374"/>
      <c r="AH374"/>
      <c r="AI374"/>
      <c r="AJ374"/>
      <c r="AK374"/>
      <c r="AL374"/>
      <c r="AM374"/>
      <c r="AN374" s="141"/>
      <c r="AO374" s="223"/>
      <c r="AP374" s="223"/>
      <c r="AQ374" s="223"/>
      <c r="AR374" s="223"/>
    </row>
    <row r="375" spans="1:44" s="108" customFormat="1" ht="15.75" x14ac:dyDescent="0.25">
      <c r="A375" s="42"/>
      <c r="B375" s="133"/>
      <c r="C375" s="118"/>
      <c r="D375" s="118"/>
      <c r="E375" s="119"/>
      <c r="F375" s="118"/>
      <c r="G375" s="120"/>
      <c r="H375" s="121"/>
      <c r="I375" s="120"/>
      <c r="J375" s="118"/>
      <c r="K375" s="119"/>
      <c r="L375" s="118"/>
      <c r="M375" s="118"/>
      <c r="N375" s="118"/>
      <c r="O375" s="55"/>
      <c r="P375" s="55"/>
      <c r="Q375"/>
      <c r="R375"/>
      <c r="S375"/>
      <c r="T375"/>
      <c r="U375"/>
      <c r="V375"/>
      <c r="W375"/>
      <c r="X375"/>
      <c r="Y375"/>
      <c r="Z375"/>
      <c r="AA375"/>
      <c r="AB375"/>
      <c r="AC375"/>
      <c r="AD375"/>
      <c r="AE375"/>
      <c r="AF375"/>
      <c r="AG375"/>
      <c r="AH375"/>
      <c r="AI375"/>
      <c r="AJ375"/>
      <c r="AK375"/>
      <c r="AL375"/>
      <c r="AM375"/>
      <c r="AN375" s="141"/>
    </row>
    <row r="376" spans="1:44" s="108" customFormat="1" ht="15.75" x14ac:dyDescent="0.25">
      <c r="A376" s="42"/>
      <c r="B376" s="133"/>
      <c r="C376" s="118"/>
      <c r="D376" s="118"/>
      <c r="E376" s="119"/>
      <c r="F376" s="118"/>
      <c r="G376" s="120"/>
      <c r="H376" s="121"/>
      <c r="I376" s="120"/>
      <c r="J376" s="118"/>
      <c r="K376" s="119"/>
      <c r="L376" s="118"/>
      <c r="M376" s="118"/>
      <c r="N376" s="118"/>
      <c r="O376" s="55"/>
      <c r="P376" s="55"/>
      <c r="Q376"/>
      <c r="R376"/>
      <c r="S376"/>
      <c r="T376"/>
      <c r="U376"/>
      <c r="V376"/>
      <c r="W376"/>
      <c r="X376"/>
      <c r="Y376"/>
      <c r="Z376"/>
      <c r="AA376"/>
      <c r="AB376"/>
      <c r="AC376"/>
      <c r="AD376"/>
      <c r="AE376"/>
      <c r="AF376"/>
      <c r="AG376"/>
      <c r="AH376"/>
      <c r="AI376"/>
      <c r="AJ376"/>
      <c r="AK376"/>
      <c r="AL376"/>
      <c r="AM376"/>
      <c r="AN376" s="141"/>
    </row>
    <row r="377" spans="1:44" s="108" customFormat="1" ht="15.75" x14ac:dyDescent="0.25">
      <c r="A377" s="42"/>
      <c r="B377" s="133"/>
      <c r="C377" s="118"/>
      <c r="D377" s="118"/>
      <c r="E377" s="119"/>
      <c r="F377" s="118"/>
      <c r="G377" s="120"/>
      <c r="H377" s="121"/>
      <c r="I377" s="120"/>
      <c r="J377" s="118"/>
      <c r="K377" s="119"/>
      <c r="L377" s="118"/>
      <c r="M377" s="118"/>
      <c r="N377" s="118"/>
      <c r="O377" s="55"/>
      <c r="P377" s="55"/>
      <c r="Q377"/>
      <c r="R377"/>
      <c r="S377"/>
      <c r="T377"/>
      <c r="U377"/>
      <c r="V377"/>
      <c r="W377"/>
      <c r="X377"/>
      <c r="Y377"/>
      <c r="Z377"/>
      <c r="AA377"/>
      <c r="AB377"/>
      <c r="AC377"/>
      <c r="AD377"/>
      <c r="AE377"/>
      <c r="AF377"/>
      <c r="AG377"/>
      <c r="AH377"/>
      <c r="AI377"/>
      <c r="AJ377"/>
      <c r="AK377"/>
      <c r="AL377"/>
      <c r="AM377"/>
      <c r="AN377" s="141"/>
    </row>
    <row r="378" spans="1:44" s="108" customFormat="1" ht="15.75" x14ac:dyDescent="0.25">
      <c r="A378" s="42"/>
      <c r="B378" s="133"/>
      <c r="C378" s="118"/>
      <c r="D378" s="118"/>
      <c r="E378" s="119"/>
      <c r="F378" s="118"/>
      <c r="G378" s="120"/>
      <c r="H378" s="121"/>
      <c r="I378" s="120"/>
      <c r="J378" s="118"/>
      <c r="K378" s="119"/>
      <c r="L378" s="118"/>
      <c r="M378" s="118"/>
      <c r="N378" s="118"/>
      <c r="O378" s="55"/>
      <c r="P378" s="55"/>
      <c r="Q378"/>
      <c r="R378"/>
      <c r="S378"/>
      <c r="T378"/>
      <c r="U378"/>
      <c r="V378"/>
      <c r="W378"/>
      <c r="X378"/>
      <c r="Y378"/>
      <c r="Z378"/>
      <c r="AA378"/>
      <c r="AB378"/>
      <c r="AC378"/>
      <c r="AD378"/>
      <c r="AE378"/>
      <c r="AF378"/>
      <c r="AG378"/>
      <c r="AH378"/>
      <c r="AI378"/>
      <c r="AJ378"/>
      <c r="AK378"/>
      <c r="AL378"/>
      <c r="AM378"/>
      <c r="AN378" s="141"/>
    </row>
    <row r="379" spans="1:44" s="108" customFormat="1" ht="15.75" x14ac:dyDescent="0.25">
      <c r="A379" s="42"/>
      <c r="B379" s="133"/>
      <c r="C379" s="118"/>
      <c r="D379" s="118"/>
      <c r="E379" s="119"/>
      <c r="F379" s="118"/>
      <c r="G379" s="120"/>
      <c r="H379" s="121"/>
      <c r="I379" s="120"/>
      <c r="J379" s="118"/>
      <c r="K379" s="119"/>
      <c r="L379" s="118"/>
      <c r="M379" s="118"/>
      <c r="N379" s="118"/>
      <c r="O379" s="55"/>
      <c r="P379" s="55"/>
      <c r="Q379"/>
      <c r="R379"/>
      <c r="S379"/>
      <c r="T379"/>
      <c r="U379"/>
      <c r="V379"/>
      <c r="W379"/>
      <c r="X379"/>
      <c r="Y379"/>
      <c r="Z379"/>
      <c r="AA379"/>
      <c r="AB379"/>
      <c r="AC379"/>
      <c r="AD379"/>
      <c r="AE379"/>
      <c r="AF379"/>
      <c r="AG379"/>
      <c r="AH379"/>
      <c r="AI379"/>
      <c r="AJ379"/>
      <c r="AK379"/>
      <c r="AL379"/>
      <c r="AM379"/>
      <c r="AN379" s="141"/>
    </row>
    <row r="380" spans="1:44" s="108" customFormat="1" ht="15.75" x14ac:dyDescent="0.25">
      <c r="A380" s="42"/>
      <c r="C380" s="118"/>
      <c r="D380" s="118"/>
      <c r="E380" s="119"/>
      <c r="F380" s="118"/>
      <c r="G380" s="120"/>
      <c r="H380" s="121"/>
      <c r="I380" s="120"/>
      <c r="J380" s="118"/>
      <c r="K380" s="119"/>
      <c r="L380" s="118"/>
      <c r="M380" s="118"/>
      <c r="N380" s="118"/>
      <c r="O380" s="55"/>
      <c r="P380" s="55"/>
      <c r="Q380"/>
      <c r="R380"/>
      <c r="S380"/>
      <c r="T380"/>
      <c r="U380"/>
      <c r="V380"/>
      <c r="W380"/>
      <c r="X380"/>
      <c r="Y380"/>
      <c r="Z380"/>
      <c r="AA380"/>
      <c r="AB380"/>
      <c r="AC380"/>
      <c r="AD380"/>
      <c r="AE380"/>
      <c r="AF380"/>
      <c r="AG380"/>
      <c r="AH380"/>
      <c r="AI380"/>
      <c r="AJ380"/>
      <c r="AK380"/>
      <c r="AL380"/>
      <c r="AM380" s="42"/>
      <c r="AN380" s="142"/>
    </row>
    <row r="381" spans="1:44" s="108" customFormat="1" ht="15.75" customHeight="1" x14ac:dyDescent="0.25">
      <c r="A381" s="42"/>
      <c r="C381" s="118"/>
      <c r="D381" s="118"/>
      <c r="E381" s="119"/>
      <c r="F381" s="118"/>
      <c r="G381" s="120"/>
      <c r="H381" s="121"/>
      <c r="I381" s="120"/>
      <c r="J381" s="118"/>
      <c r="K381" s="119"/>
      <c r="L381" s="118"/>
      <c r="M381" s="118"/>
      <c r="N381" s="118"/>
      <c r="O381" s="55"/>
      <c r="P381" s="55"/>
      <c r="Q381"/>
      <c r="R381"/>
      <c r="S381"/>
      <c r="T381"/>
      <c r="U381"/>
      <c r="V381"/>
      <c r="W381"/>
      <c r="X381"/>
      <c r="Y381"/>
      <c r="Z381"/>
      <c r="AA381"/>
      <c r="AB381"/>
      <c r="AC381"/>
      <c r="AD381"/>
      <c r="AE381"/>
      <c r="AF381"/>
      <c r="AG381"/>
      <c r="AH381"/>
      <c r="AI381"/>
      <c r="AJ381"/>
      <c r="AK381"/>
      <c r="AL381"/>
      <c r="AM381"/>
    </row>
    <row r="382" spans="1:44" ht="27" customHeight="1" x14ac:dyDescent="0.25"/>
    <row r="383" spans="1:44" ht="27" customHeight="1" x14ac:dyDescent="0.25"/>
    <row r="384" spans="1:44" ht="27" customHeight="1" x14ac:dyDescent="0.25"/>
    <row r="385" ht="27" customHeight="1" x14ac:dyDescent="0.25"/>
    <row r="386" ht="27" customHeight="1" x14ac:dyDescent="0.25"/>
    <row r="387" ht="27" customHeight="1" x14ac:dyDescent="0.25"/>
    <row r="388" ht="27" customHeight="1" x14ac:dyDescent="0.25"/>
    <row r="389" ht="27" customHeight="1" x14ac:dyDescent="0.25"/>
    <row r="390" ht="27" customHeight="1" x14ac:dyDescent="0.25"/>
    <row r="391" ht="27" customHeight="1" x14ac:dyDescent="0.25"/>
  </sheetData>
  <sheetProtection sheet="1" objects="1" scenarios="1" selectLockedCells="1" selectUnlockedCells="1"/>
  <autoFilter ref="A5:AN363"/>
  <mergeCells count="6">
    <mergeCell ref="A360:P360"/>
    <mergeCell ref="A1:AN1"/>
    <mergeCell ref="A2:AN2"/>
    <mergeCell ref="A3:AN3"/>
    <mergeCell ref="A4:AN4"/>
    <mergeCell ref="C44:C45"/>
  </mergeCells>
  <pageMargins left="0.51181102362204722" right="0.51181102362204722" top="0.35433070866141736" bottom="0.35433070866141736" header="0.31496062992125984" footer="0.31496062992125984"/>
  <pageSetup paperSize="9" scale="40" orientation="landscape" r:id="rId1"/>
  <headerFooter>
    <oddFooter>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INICIAL 2023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2023-02-02T20:38:45Z</cp:lastPrinted>
  <dcterms:created xsi:type="dcterms:W3CDTF">2023-01-30T19:03:02Z</dcterms:created>
  <dcterms:modified xsi:type="dcterms:W3CDTF">2023-02-02T21:07:02Z</dcterms:modified>
  <cp:contentStatus/>
</cp:coreProperties>
</file>